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L12" i="1" l="1"/>
  <c r="N12" i="1"/>
  <c r="S12" i="1"/>
  <c r="L13" i="1"/>
  <c r="N13" i="1"/>
  <c r="S13" i="1"/>
  <c r="N14" i="1"/>
  <c r="L15" i="1"/>
  <c r="S15" i="1"/>
  <c r="L16" i="1"/>
  <c r="S16" i="1"/>
  <c r="L17" i="1"/>
  <c r="N17" i="1"/>
  <c r="S17" i="1"/>
  <c r="L18" i="1"/>
  <c r="N18" i="1"/>
  <c r="L19" i="1"/>
  <c r="N19" i="1"/>
  <c r="S19" i="1"/>
  <c r="L20" i="1"/>
  <c r="N20" i="1"/>
  <c r="S20" i="1"/>
  <c r="N21" i="1"/>
  <c r="L22" i="1"/>
  <c r="N22" i="1"/>
  <c r="S22" i="1"/>
  <c r="L23" i="1"/>
  <c r="N23" i="1"/>
  <c r="S23" i="1"/>
  <c r="L24" i="1"/>
  <c r="S24" i="1"/>
  <c r="M29" i="1"/>
  <c r="O29" i="1"/>
  <c r="T29" i="1"/>
  <c r="M30" i="1"/>
  <c r="O30" i="1"/>
  <c r="T30" i="1"/>
  <c r="M31" i="1"/>
  <c r="O31" i="1"/>
  <c r="T31" i="1"/>
  <c r="M32" i="1"/>
  <c r="O32" i="1"/>
  <c r="T32" i="1"/>
  <c r="M33" i="1"/>
  <c r="O33" i="1"/>
  <c r="T33" i="1"/>
  <c r="M34" i="1"/>
  <c r="O34" i="1"/>
  <c r="T34" i="1"/>
  <c r="M35" i="1"/>
  <c r="O35" i="1"/>
  <c r="T35" i="1"/>
  <c r="M36" i="1"/>
  <c r="T36" i="1"/>
  <c r="M37" i="1"/>
  <c r="O37" i="1"/>
  <c r="T37" i="1"/>
  <c r="M38" i="1"/>
  <c r="T38" i="1"/>
  <c r="M39" i="1"/>
  <c r="T39" i="1"/>
  <c r="M40" i="1"/>
  <c r="T40" i="1"/>
  <c r="M41" i="1"/>
  <c r="O41" i="1"/>
  <c r="T41" i="1"/>
  <c r="M42" i="1"/>
  <c r="O42" i="1"/>
  <c r="T42" i="1"/>
  <c r="M43" i="1"/>
  <c r="T43" i="1"/>
  <c r="M44" i="1"/>
  <c r="O44" i="1"/>
  <c r="T44" i="1"/>
  <c r="M45" i="1"/>
  <c r="O45" i="1"/>
  <c r="T45" i="1"/>
  <c r="M46" i="1"/>
  <c r="O46" i="1"/>
  <c r="T46" i="1"/>
  <c r="M47" i="1"/>
  <c r="O47" i="1"/>
  <c r="T47" i="1"/>
  <c r="M48" i="1"/>
  <c r="O48" i="1"/>
  <c r="T48" i="1"/>
  <c r="M49" i="1"/>
  <c r="O49" i="1"/>
  <c r="T49" i="1"/>
  <c r="M50" i="1"/>
  <c r="O50" i="1"/>
  <c r="T50" i="1"/>
  <c r="M51" i="1"/>
  <c r="O51" i="1"/>
  <c r="T51" i="1"/>
  <c r="M52" i="1"/>
  <c r="T52" i="1"/>
  <c r="M53" i="1"/>
  <c r="O53" i="1"/>
  <c r="T53" i="1"/>
  <c r="M54" i="1"/>
  <c r="O54" i="1"/>
  <c r="T54" i="1"/>
  <c r="M55" i="1"/>
  <c r="O55" i="1"/>
  <c r="T55" i="1"/>
  <c r="M56" i="1"/>
  <c r="O56" i="1"/>
  <c r="T56" i="1"/>
  <c r="M57" i="1"/>
  <c r="O57" i="1"/>
  <c r="L62" i="1"/>
  <c r="N62" i="1"/>
  <c r="L68" i="1"/>
  <c r="N68" i="1"/>
  <c r="S68" i="1"/>
  <c r="L69" i="1"/>
  <c r="N69" i="1"/>
  <c r="L70" i="1"/>
  <c r="N70" i="1"/>
</calcChain>
</file>

<file path=xl/sharedStrings.xml><?xml version="1.0" encoding="utf-8"?>
<sst xmlns="http://schemas.openxmlformats.org/spreadsheetml/2006/main" count="286" uniqueCount="142">
  <si>
    <t>ОТЧЕТ ОБ ИСПОЛНЕНИИ БЮДЖЕТА</t>
  </si>
  <si>
    <t>КОДЫ</t>
  </si>
  <si>
    <t xml:space="preserve">Форма по ОКУД </t>
  </si>
  <si>
    <t>0503117</t>
  </si>
  <si>
    <t>на 1 октября 2021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</si>
  <si>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</si>
  <si>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</si>
  <si>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</si>
  <si>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</si>
  <si>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</si>
  <si>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</si>
  <si>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</si>
  <si>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</si>
  <si>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</si>
  <si>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</si>
  <si>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</si>
  <si>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</si>
  <si>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</si>
  <si>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</si>
  <si>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</si>
  <si>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</si>
  <si>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</si>
  <si>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</si>
  <si>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</si>
  <si>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</si>
  <si>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</si>
  <si>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</si>
  <si>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</si>
  <si>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</si>
  <si>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</si>
  <si>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</si>
  <si>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</si>
  <si>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</si>
  <si>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</si>
  <si>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</si>
  <si>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</si>
  <si>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</si>
  <si>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</si>
  <si>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</si>
  <si>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</si>
  <si>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</si>
  <si>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</si>
  <si>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</si>
  <si>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-</t>
  </si>
  <si>
    <t>Налог, взимаемый с налогоплательщиков, выбравших в качестве объекта налогообложения доходы</t>
  </si>
  <si>
    <t>182 10501011 01 0000 110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</si>
  <si>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</si>
  <si>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</si>
  <si>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</si>
  <si>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</si>
  <si>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</si>
  <si>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</si>
  <si>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</si>
  <si>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</si>
  <si>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</si>
  <si>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</si>
  <si>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</si>
  <si>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</si>
  <si>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</si>
  <si>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</si>
  <si>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</si>
  <si>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</si>
  <si>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</si>
  <si>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</si>
  <si>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</si>
  <si>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</si>
  <si>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</si>
  <si>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</si>
  <si>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</si>
  <si>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</si>
  <si>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</si>
  <si>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570 0104 0020000011 121</t>
  </si>
  <si>
    <t>211</t>
  </si>
  <si>
    <t>Начисления на выплаты по оплате труда</t>
  </si>
  <si>
    <t>570 0104 0020000011 129</t>
  </si>
  <si>
    <t>213</t>
  </si>
  <si>
    <t>Коммунальные услуги</t>
  </si>
  <si>
    <t>570 0104 0020000014 247</t>
  </si>
  <si>
    <t>223</t>
  </si>
  <si>
    <t>Налоги, пошлины и сборы</t>
  </si>
  <si>
    <t>570 0104 0020000016 851</t>
  </si>
  <si>
    <t>291</t>
  </si>
  <si>
    <t>Услуги связи</t>
  </si>
  <si>
    <t>570 0104 0020000019 242</t>
  </si>
  <si>
    <t>221</t>
  </si>
  <si>
    <t>Прочие работы, услуги</t>
  </si>
  <si>
    <t>226</t>
  </si>
  <si>
    <t>Работы, услуги по содержанию имущества</t>
  </si>
  <si>
    <t>570 0104 0020000019 244</t>
  </si>
  <si>
    <t>225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</si>
  <si>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</si>
  <si>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</si>
  <si>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</si>
  <si>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</si>
  <si>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570 0104 0020000019 852</t>
  </si>
  <si>
    <t>570 0104 0020000019 853</t>
  </si>
  <si>
    <t>Иные выплаты текущего характера организациям</t>
  </si>
  <si>
    <t>570 0107 0200000020 880</t>
  </si>
  <si>
    <t>297</t>
  </si>
  <si>
    <t>Расходы</t>
  </si>
  <si>
    <t>570 0111 0700005020 870</t>
  </si>
  <si>
    <t>570 0203 0010051181 121</t>
  </si>
  <si>
    <t>570 0203 0010051181 129</t>
  </si>
  <si>
    <t>570 0203 0010051184 247</t>
  </si>
  <si>
    <t>Прочие несоциальные выплаты персоналу в денежной форме</t>
  </si>
  <si>
    <t>570 0203 0010051189 122</t>
  </si>
  <si>
    <t>212</t>
  </si>
  <si>
    <t>Транспортные услуги</t>
  </si>
  <si>
    <t>222</t>
  </si>
  <si>
    <t>570 0203 0010051189 242</t>
  </si>
  <si>
    <t>Арендная плата за пользование имуществом (за исключением земельных участков и других обособленных природных объектов)</t>
  </si>
  <si>
    <t>570 0203 0010051189 244</t>
  </si>
  <si>
    <t>224</t>
  </si>
  <si>
    <t>570 0310 2180002000 870</t>
  </si>
  <si>
    <t>570 0503 6000001000 244</t>
  </si>
  <si>
    <t>570 0503 6000001000 247</t>
  </si>
  <si>
    <t>570 0503 6000005000 244</t>
  </si>
  <si>
    <t>Перечисления другим бюджетам бюджетной системы Российской Федерации</t>
  </si>
  <si>
    <t>570 0801 5170008000 540</t>
  </si>
  <si>
    <t>251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</si>
  <si>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</si>
  <si>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</si>
  <si>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</si>
  <si>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</si>
  <si>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</si>
  <si>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</si>
  <si>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</si>
  <si>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</si>
  <si>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</si>
  <si>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</si>
  <si>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</si>
  <si>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</si>
  <si>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</si>
  <si>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</si>
  <si>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</si>
  <si>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</si>
  <si>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</si>
  <si>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</si>
  <si>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</si>
  <si>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</si>
  <si>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14 октября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</si>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</sst>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74"/>
  <sheetViews>
    <sheetView tabSelected="1" workbookViewId="0">
      <selection sqref="A1:T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2.7109375" style="1" customWidth="1"/>
    <col min="7" max="7" width="1.7109375" style="1" customWidth="1"/>
    <col min="8" max="8" width="6.7109375" style="1" customWidth="1"/>
    <col min="9" max="9" width="1.7109375" style="1" customWidth="1"/>
    <col min="10" max="10" width="19.7109375" style="1" customWidth="1"/>
    <col min="11" max="11" width="4.7109375" style="1" customWidth="1"/>
    <col min="12" max="12" width="2.7109375" style="1" customWidth="1"/>
    <col min="13" max="13" width="14.7109375" style="1" customWidth="1"/>
    <col min="14" max="14" width="1.7109375" style="1" customWidth="1"/>
    <col min="15" max="15" width="6.7109375" style="1" customWidth="1"/>
    <col min="16" max="16" width="3.7109375" style="1" customWidth="1"/>
    <col min="17" max="17" width="1.7109375" style="1" customWidth="1"/>
    <col min="18" max="18" width="4.7109375" style="1" customWidth="1"/>
    <col min="19" max="19" width="1.7109375" style="1" customWidth="1"/>
    <col min="20" max="20" width="3.7109375" style="1" customWidth="1"/>
    <col min="21" max="21" width="12.7109375" style="1" customWidth="1"/>
  </cols>
  <sheetData>
    <row r="1" spans="1:21" s="1" customFormat="1" ht="14.1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2" t="s">
        <v>1</v>
      </c>
    </row>
    <row r="2" spans="1:21" s="1" customFormat="1" ht="14.1" customHeight="1" x14ac:dyDescent="0.2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" t="s">
        <v>3</v>
      </c>
    </row>
    <row r="3" spans="1:21" s="1" customFormat="1" ht="14.1" customHeight="1" x14ac:dyDescent="0.2">
      <c r="A3" s="58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1" t="s">
        <v>5</v>
      </c>
      <c r="S3" s="11"/>
      <c r="T3" s="11"/>
      <c r="U3" s="4">
        <v>44470</v>
      </c>
    </row>
    <row r="4" spans="1:21" s="1" customFormat="1" ht="14.1" customHeight="1" x14ac:dyDescent="0.2">
      <c r="A4" s="9" t="s">
        <v>6</v>
      </c>
      <c r="B4" s="9"/>
      <c r="C4" s="9"/>
      <c r="D4" s="57" t="s">
        <v>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1" t="s">
        <v>8</v>
      </c>
      <c r="R4" s="11"/>
      <c r="S4" s="11"/>
      <c r="T4" s="11"/>
      <c r="U4" s="6" t="s">
        <v>10</v>
      </c>
    </row>
    <row r="5" spans="1:21" s="1" customFormat="1" ht="14.1" customHeight="1" x14ac:dyDescent="0.2">
      <c r="A5" s="9"/>
      <c r="B5" s="9"/>
      <c r="C5" s="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1" t="s">
        <v>9</v>
      </c>
      <c r="R5" s="11"/>
      <c r="S5" s="11"/>
      <c r="T5" s="11"/>
      <c r="U5" s="6" t="s">
        <v>11</v>
      </c>
    </row>
    <row r="6" spans="1:21" s="1" customFormat="1" ht="14.1" customHeight="1" x14ac:dyDescent="0.2">
      <c r="A6" s="9" t="s">
        <v>12</v>
      </c>
      <c r="B6" s="9"/>
      <c r="C6" s="9"/>
      <c r="D6" s="9"/>
      <c r="E6" s="57" t="s">
        <v>13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1" t="s">
        <v>14</v>
      </c>
      <c r="R6" s="11"/>
      <c r="S6" s="11"/>
      <c r="T6" s="11"/>
      <c r="U6" s="6" t="s">
        <v>15</v>
      </c>
    </row>
    <row r="7" spans="1:21" s="1" customFormat="1" ht="14.1" customHeight="1" x14ac:dyDescent="0.2">
      <c r="A7" s="5" t="s">
        <v>16</v>
      </c>
      <c r="B7" s="9" t="s">
        <v>17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6" t="s">
        <v>18</v>
      </c>
    </row>
    <row r="8" spans="1:21" s="1" customFormat="1" ht="14.1" customHeight="1" x14ac:dyDescent="0.2">
      <c r="A8" s="9" t="s">
        <v>19</v>
      </c>
      <c r="B8" s="9"/>
      <c r="C8" s="9" t="s">
        <v>20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 t="s">
        <v>21</v>
      </c>
      <c r="Q8" s="11"/>
      <c r="R8" s="11"/>
      <c r="S8" s="11"/>
      <c r="T8" s="11"/>
      <c r="U8" s="7" t="s">
        <v>22</v>
      </c>
    </row>
    <row r="9" spans="1:21" s="1" customFormat="1" ht="14.1" customHeight="1" x14ac:dyDescent="0.2">
      <c r="A9" s="40" t="s">
        <v>23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s="1" customFormat="1" ht="35.1" customHeight="1" x14ac:dyDescent="0.2">
      <c r="A10" s="41" t="s">
        <v>24</v>
      </c>
      <c r="B10" s="41"/>
      <c r="C10" s="41"/>
      <c r="D10" s="41"/>
      <c r="E10" s="41"/>
      <c r="F10" s="41"/>
      <c r="G10" s="41"/>
      <c r="H10" s="41" t="s">
        <v>25</v>
      </c>
      <c r="I10" s="41"/>
      <c r="J10" s="41" t="s">
        <v>26</v>
      </c>
      <c r="K10" s="41"/>
      <c r="L10" s="42" t="s">
        <v>27</v>
      </c>
      <c r="M10" s="42"/>
      <c r="N10" s="42" t="s">
        <v>28</v>
      </c>
      <c r="O10" s="42"/>
      <c r="P10" s="42"/>
      <c r="Q10" s="42"/>
      <c r="R10" s="42"/>
      <c r="S10" s="43" t="s">
        <v>29</v>
      </c>
      <c r="T10" s="43"/>
      <c r="U10" s="43"/>
    </row>
    <row r="11" spans="1:21" s="1" customFormat="1" ht="12.95" customHeight="1" x14ac:dyDescent="0.2">
      <c r="A11" s="37" t="s">
        <v>30</v>
      </c>
      <c r="B11" s="37"/>
      <c r="C11" s="37"/>
      <c r="D11" s="37"/>
      <c r="E11" s="37"/>
      <c r="F11" s="37"/>
      <c r="G11" s="37"/>
      <c r="H11" s="37" t="s">
        <v>31</v>
      </c>
      <c r="I11" s="37"/>
      <c r="J11" s="37" t="s">
        <v>32</v>
      </c>
      <c r="K11" s="37"/>
      <c r="L11" s="38" t="s">
        <v>33</v>
      </c>
      <c r="M11" s="38"/>
      <c r="N11" s="38" t="s">
        <v>34</v>
      </c>
      <c r="O11" s="38"/>
      <c r="P11" s="38"/>
      <c r="Q11" s="38"/>
      <c r="R11" s="38"/>
      <c r="S11" s="39" t="s">
        <v>35</v>
      </c>
      <c r="T11" s="39"/>
      <c r="U11" s="39"/>
    </row>
    <row r="12" spans="1:21" s="1" customFormat="1" ht="14.1" customHeight="1" x14ac:dyDescent="0.2">
      <c r="A12" s="32" t="s">
        <v>36</v>
      </c>
      <c r="B12" s="32"/>
      <c r="C12" s="32"/>
      <c r="D12" s="32"/>
      <c r="E12" s="32"/>
      <c r="F12" s="32"/>
      <c r="G12" s="32"/>
      <c r="H12" s="33" t="s">
        <v>37</v>
      </c>
      <c r="I12" s="33"/>
      <c r="J12" s="33" t="s">
        <v>38</v>
      </c>
      <c r="K12" s="33"/>
      <c r="L12" s="35">
        <f>11482369</f>
        <v>11482369</v>
      </c>
      <c r="M12" s="35"/>
      <c r="N12" s="35">
        <f>4710350.69</f>
        <v>4710350.6900000004</v>
      </c>
      <c r="O12" s="35"/>
      <c r="P12" s="35"/>
      <c r="Q12" s="35"/>
      <c r="R12" s="35"/>
      <c r="S12" s="52">
        <f>6772018.31</f>
        <v>6772018.3099999996</v>
      </c>
      <c r="T12" s="52"/>
      <c r="U12" s="52"/>
    </row>
    <row r="13" spans="1:21" s="1" customFormat="1" ht="45" customHeight="1" x14ac:dyDescent="0.2">
      <c r="A13" s="24" t="s">
        <v>39</v>
      </c>
      <c r="B13" s="24"/>
      <c r="C13" s="24"/>
      <c r="D13" s="24"/>
      <c r="E13" s="24"/>
      <c r="F13" s="24"/>
      <c r="G13" s="24"/>
      <c r="H13" s="26" t="s">
        <v>37</v>
      </c>
      <c r="I13" s="26"/>
      <c r="J13" s="26" t="s">
        <v>40</v>
      </c>
      <c r="K13" s="26"/>
      <c r="L13" s="54">
        <f>70000</f>
        <v>70000</v>
      </c>
      <c r="M13" s="54"/>
      <c r="N13" s="54">
        <f>44258.38</f>
        <v>44258.38</v>
      </c>
      <c r="O13" s="54"/>
      <c r="P13" s="54"/>
      <c r="Q13" s="54"/>
      <c r="R13" s="54"/>
      <c r="S13" s="55">
        <f>25741.62</f>
        <v>25741.62</v>
      </c>
      <c r="T13" s="55"/>
      <c r="U13" s="55"/>
    </row>
    <row r="14" spans="1:21" s="1" customFormat="1" ht="24" customHeight="1" x14ac:dyDescent="0.2">
      <c r="A14" s="24" t="s">
        <v>41</v>
      </c>
      <c r="B14" s="24"/>
      <c r="C14" s="24"/>
      <c r="D14" s="24"/>
      <c r="E14" s="24"/>
      <c r="F14" s="24"/>
      <c r="G14" s="24"/>
      <c r="H14" s="26" t="s">
        <v>37</v>
      </c>
      <c r="I14" s="26"/>
      <c r="J14" s="26" t="s">
        <v>42</v>
      </c>
      <c r="K14" s="26"/>
      <c r="L14" s="28" t="s">
        <v>43</v>
      </c>
      <c r="M14" s="28"/>
      <c r="N14" s="54">
        <f>0.04</f>
        <v>0.04</v>
      </c>
      <c r="O14" s="54"/>
      <c r="P14" s="54"/>
      <c r="Q14" s="54"/>
      <c r="R14" s="54"/>
      <c r="S14" s="56" t="s">
        <v>43</v>
      </c>
      <c r="T14" s="56"/>
      <c r="U14" s="56"/>
    </row>
    <row r="15" spans="1:21" s="1" customFormat="1" ht="24" customHeight="1" x14ac:dyDescent="0.2">
      <c r="A15" s="24" t="s">
        <v>44</v>
      </c>
      <c r="B15" s="24"/>
      <c r="C15" s="24"/>
      <c r="D15" s="24"/>
      <c r="E15" s="24"/>
      <c r="F15" s="24"/>
      <c r="G15" s="24"/>
      <c r="H15" s="26" t="s">
        <v>37</v>
      </c>
      <c r="I15" s="26"/>
      <c r="J15" s="26" t="s">
        <v>45</v>
      </c>
      <c r="K15" s="26"/>
      <c r="L15" s="54">
        <f>20000</f>
        <v>20000</v>
      </c>
      <c r="M15" s="54"/>
      <c r="N15" s="28" t="s">
        <v>43</v>
      </c>
      <c r="O15" s="28"/>
      <c r="P15" s="28"/>
      <c r="Q15" s="28"/>
      <c r="R15" s="28"/>
      <c r="S15" s="55">
        <f>20000</f>
        <v>20000</v>
      </c>
      <c r="T15" s="55"/>
      <c r="U15" s="55"/>
    </row>
    <row r="16" spans="1:21" s="1" customFormat="1" ht="33.950000000000003" customHeight="1" x14ac:dyDescent="0.2">
      <c r="A16" s="24" t="s">
        <v>46</v>
      </c>
      <c r="B16" s="24"/>
      <c r="C16" s="24"/>
      <c r="D16" s="24"/>
      <c r="E16" s="24"/>
      <c r="F16" s="24"/>
      <c r="G16" s="24"/>
      <c r="H16" s="26" t="s">
        <v>37</v>
      </c>
      <c r="I16" s="26"/>
      <c r="J16" s="26" t="s">
        <v>47</v>
      </c>
      <c r="K16" s="26"/>
      <c r="L16" s="54">
        <f>5000</f>
        <v>5000</v>
      </c>
      <c r="M16" s="54"/>
      <c r="N16" s="28" t="s">
        <v>43</v>
      </c>
      <c r="O16" s="28"/>
      <c r="P16" s="28"/>
      <c r="Q16" s="28"/>
      <c r="R16" s="28"/>
      <c r="S16" s="55">
        <f>5000</f>
        <v>5000</v>
      </c>
      <c r="T16" s="55"/>
      <c r="U16" s="55"/>
    </row>
    <row r="17" spans="1:21" s="1" customFormat="1" ht="14.1" customHeight="1" x14ac:dyDescent="0.2">
      <c r="A17" s="24" t="s">
        <v>48</v>
      </c>
      <c r="B17" s="24"/>
      <c r="C17" s="24"/>
      <c r="D17" s="24"/>
      <c r="E17" s="24"/>
      <c r="F17" s="24"/>
      <c r="G17" s="24"/>
      <c r="H17" s="26" t="s">
        <v>37</v>
      </c>
      <c r="I17" s="26"/>
      <c r="J17" s="26" t="s">
        <v>49</v>
      </c>
      <c r="K17" s="26"/>
      <c r="L17" s="54">
        <f>2000</f>
        <v>2000</v>
      </c>
      <c r="M17" s="54"/>
      <c r="N17" s="54">
        <f>1557</f>
        <v>1557</v>
      </c>
      <c r="O17" s="54"/>
      <c r="P17" s="54"/>
      <c r="Q17" s="54"/>
      <c r="R17" s="54"/>
      <c r="S17" s="55">
        <f>443</f>
        <v>443</v>
      </c>
      <c r="T17" s="55"/>
      <c r="U17" s="55"/>
    </row>
    <row r="18" spans="1:21" s="1" customFormat="1" ht="24" customHeight="1" x14ac:dyDescent="0.2">
      <c r="A18" s="24" t="s">
        <v>50</v>
      </c>
      <c r="B18" s="24"/>
      <c r="C18" s="24"/>
      <c r="D18" s="24"/>
      <c r="E18" s="24"/>
      <c r="F18" s="24"/>
      <c r="G18" s="24"/>
      <c r="H18" s="26" t="s">
        <v>37</v>
      </c>
      <c r="I18" s="26"/>
      <c r="J18" s="26" t="s">
        <v>51</v>
      </c>
      <c r="K18" s="26"/>
      <c r="L18" s="54">
        <f>29000</f>
        <v>29000</v>
      </c>
      <c r="M18" s="54"/>
      <c r="N18" s="54">
        <f>31564.37</f>
        <v>31564.37</v>
      </c>
      <c r="O18" s="54"/>
      <c r="P18" s="54"/>
      <c r="Q18" s="54"/>
      <c r="R18" s="54"/>
      <c r="S18" s="56" t="s">
        <v>43</v>
      </c>
      <c r="T18" s="56"/>
      <c r="U18" s="56"/>
    </row>
    <row r="19" spans="1:21" s="1" customFormat="1" ht="24" customHeight="1" x14ac:dyDescent="0.2">
      <c r="A19" s="24" t="s">
        <v>52</v>
      </c>
      <c r="B19" s="24"/>
      <c r="C19" s="24"/>
      <c r="D19" s="24"/>
      <c r="E19" s="24"/>
      <c r="F19" s="24"/>
      <c r="G19" s="24"/>
      <c r="H19" s="26" t="s">
        <v>37</v>
      </c>
      <c r="I19" s="26"/>
      <c r="J19" s="26" t="s">
        <v>53</v>
      </c>
      <c r="K19" s="26"/>
      <c r="L19" s="54">
        <f>50000</f>
        <v>50000</v>
      </c>
      <c r="M19" s="54"/>
      <c r="N19" s="54">
        <f>-10.26</f>
        <v>-10.26</v>
      </c>
      <c r="O19" s="54"/>
      <c r="P19" s="54"/>
      <c r="Q19" s="54"/>
      <c r="R19" s="54"/>
      <c r="S19" s="55">
        <f>50010.26</f>
        <v>50010.26</v>
      </c>
      <c r="T19" s="55"/>
      <c r="U19" s="55"/>
    </row>
    <row r="20" spans="1:21" s="1" customFormat="1" ht="24" customHeight="1" x14ac:dyDescent="0.2">
      <c r="A20" s="24" t="s">
        <v>54</v>
      </c>
      <c r="B20" s="24"/>
      <c r="C20" s="24"/>
      <c r="D20" s="24"/>
      <c r="E20" s="24"/>
      <c r="F20" s="24"/>
      <c r="G20" s="24"/>
      <c r="H20" s="26" t="s">
        <v>37</v>
      </c>
      <c r="I20" s="26"/>
      <c r="J20" s="26" t="s">
        <v>55</v>
      </c>
      <c r="K20" s="26"/>
      <c r="L20" s="54">
        <f>95000</f>
        <v>95000</v>
      </c>
      <c r="M20" s="54"/>
      <c r="N20" s="54">
        <f>81954.27</f>
        <v>81954.27</v>
      </c>
      <c r="O20" s="54"/>
      <c r="P20" s="54"/>
      <c r="Q20" s="54"/>
      <c r="R20" s="54"/>
      <c r="S20" s="55">
        <f>13045.73</f>
        <v>13045.73</v>
      </c>
      <c r="T20" s="55"/>
      <c r="U20" s="55"/>
    </row>
    <row r="21" spans="1:21" s="1" customFormat="1" ht="24" customHeight="1" x14ac:dyDescent="0.2">
      <c r="A21" s="24" t="s">
        <v>56</v>
      </c>
      <c r="B21" s="24"/>
      <c r="C21" s="24"/>
      <c r="D21" s="24"/>
      <c r="E21" s="24"/>
      <c r="F21" s="24"/>
      <c r="G21" s="24"/>
      <c r="H21" s="26" t="s">
        <v>37</v>
      </c>
      <c r="I21" s="26"/>
      <c r="J21" s="26" t="s">
        <v>57</v>
      </c>
      <c r="K21" s="26"/>
      <c r="L21" s="28" t="s">
        <v>43</v>
      </c>
      <c r="M21" s="28"/>
      <c r="N21" s="54">
        <f>-655.42</f>
        <v>-655.42</v>
      </c>
      <c r="O21" s="54"/>
      <c r="P21" s="54"/>
      <c r="Q21" s="54"/>
      <c r="R21" s="54"/>
      <c r="S21" s="56" t="s">
        <v>43</v>
      </c>
      <c r="T21" s="56"/>
      <c r="U21" s="56"/>
    </row>
    <row r="22" spans="1:21" s="1" customFormat="1" ht="24" customHeight="1" x14ac:dyDescent="0.2">
      <c r="A22" s="24" t="s">
        <v>58</v>
      </c>
      <c r="B22" s="24"/>
      <c r="C22" s="24"/>
      <c r="D22" s="24"/>
      <c r="E22" s="24"/>
      <c r="F22" s="24"/>
      <c r="G22" s="24"/>
      <c r="H22" s="26" t="s">
        <v>37</v>
      </c>
      <c r="I22" s="26"/>
      <c r="J22" s="26" t="s">
        <v>59</v>
      </c>
      <c r="K22" s="26"/>
      <c r="L22" s="54">
        <f>6919678</f>
        <v>6919678</v>
      </c>
      <c r="M22" s="54"/>
      <c r="N22" s="54">
        <f>4494388.31</f>
        <v>4494388.3099999996</v>
      </c>
      <c r="O22" s="54"/>
      <c r="P22" s="54"/>
      <c r="Q22" s="54"/>
      <c r="R22" s="54"/>
      <c r="S22" s="55">
        <f>2425289.69</f>
        <v>2425289.69</v>
      </c>
      <c r="T22" s="55"/>
      <c r="U22" s="55"/>
    </row>
    <row r="23" spans="1:21" s="1" customFormat="1" ht="24" customHeight="1" x14ac:dyDescent="0.2">
      <c r="A23" s="24" t="s">
        <v>60</v>
      </c>
      <c r="B23" s="24"/>
      <c r="C23" s="24"/>
      <c r="D23" s="24"/>
      <c r="E23" s="24"/>
      <c r="F23" s="24"/>
      <c r="G23" s="24"/>
      <c r="H23" s="26" t="s">
        <v>37</v>
      </c>
      <c r="I23" s="26"/>
      <c r="J23" s="26" t="s">
        <v>61</v>
      </c>
      <c r="K23" s="26"/>
      <c r="L23" s="54">
        <f>76391</f>
        <v>76391</v>
      </c>
      <c r="M23" s="54"/>
      <c r="N23" s="54">
        <f>57294</f>
        <v>57294</v>
      </c>
      <c r="O23" s="54"/>
      <c r="P23" s="54"/>
      <c r="Q23" s="54"/>
      <c r="R23" s="54"/>
      <c r="S23" s="55">
        <f>19097</f>
        <v>19097</v>
      </c>
      <c r="T23" s="55"/>
      <c r="U23" s="55"/>
    </row>
    <row r="24" spans="1:21" s="1" customFormat="1" ht="33.950000000000003" customHeight="1" x14ac:dyDescent="0.2">
      <c r="A24" s="24" t="s">
        <v>62</v>
      </c>
      <c r="B24" s="24"/>
      <c r="C24" s="24"/>
      <c r="D24" s="24"/>
      <c r="E24" s="24"/>
      <c r="F24" s="24"/>
      <c r="G24" s="24"/>
      <c r="H24" s="26" t="s">
        <v>37</v>
      </c>
      <c r="I24" s="26"/>
      <c r="J24" s="26" t="s">
        <v>63</v>
      </c>
      <c r="K24" s="26"/>
      <c r="L24" s="54">
        <f>4215300</f>
        <v>4215300</v>
      </c>
      <c r="M24" s="54"/>
      <c r="N24" s="28" t="s">
        <v>43</v>
      </c>
      <c r="O24" s="28"/>
      <c r="P24" s="28"/>
      <c r="Q24" s="28"/>
      <c r="R24" s="28"/>
      <c r="S24" s="55">
        <f>4215300</f>
        <v>4215300</v>
      </c>
      <c r="T24" s="55"/>
      <c r="U24" s="55"/>
    </row>
    <row r="25" spans="1:21" s="1" customFormat="1" ht="14.1" customHeight="1" x14ac:dyDescent="0.2">
      <c r="A25" s="53" t="s">
        <v>18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s="1" customFormat="1" ht="14.1" customHeight="1" x14ac:dyDescent="0.2">
      <c r="A26" s="40" t="s">
        <v>64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1" customFormat="1" ht="35.1" customHeight="1" x14ac:dyDescent="0.2">
      <c r="A27" s="41" t="s">
        <v>24</v>
      </c>
      <c r="B27" s="41"/>
      <c r="C27" s="41"/>
      <c r="D27" s="41"/>
      <c r="E27" s="41"/>
      <c r="F27" s="41"/>
      <c r="G27" s="41" t="s">
        <v>25</v>
      </c>
      <c r="H27" s="41"/>
      <c r="I27" s="41" t="s">
        <v>65</v>
      </c>
      <c r="J27" s="41"/>
      <c r="K27" s="42" t="s">
        <v>66</v>
      </c>
      <c r="L27" s="42"/>
      <c r="M27" s="42" t="s">
        <v>27</v>
      </c>
      <c r="N27" s="42"/>
      <c r="O27" s="42" t="s">
        <v>28</v>
      </c>
      <c r="P27" s="42"/>
      <c r="Q27" s="42"/>
      <c r="R27" s="42"/>
      <c r="S27" s="42"/>
      <c r="T27" s="43" t="s">
        <v>29</v>
      </c>
      <c r="U27" s="43"/>
    </row>
    <row r="28" spans="1:21" s="1" customFormat="1" ht="14.1" customHeight="1" x14ac:dyDescent="0.2">
      <c r="A28" s="37" t="s">
        <v>30</v>
      </c>
      <c r="B28" s="37"/>
      <c r="C28" s="37"/>
      <c r="D28" s="37"/>
      <c r="E28" s="37"/>
      <c r="F28" s="37"/>
      <c r="G28" s="37" t="s">
        <v>31</v>
      </c>
      <c r="H28" s="37"/>
      <c r="I28" s="37" t="s">
        <v>32</v>
      </c>
      <c r="J28" s="37"/>
      <c r="K28" s="38" t="s">
        <v>33</v>
      </c>
      <c r="L28" s="38"/>
      <c r="M28" s="38" t="s">
        <v>34</v>
      </c>
      <c r="N28" s="38"/>
      <c r="O28" s="38" t="s">
        <v>35</v>
      </c>
      <c r="P28" s="38"/>
      <c r="Q28" s="38"/>
      <c r="R28" s="38"/>
      <c r="S28" s="38"/>
      <c r="T28" s="39" t="s">
        <v>67</v>
      </c>
      <c r="U28" s="39"/>
    </row>
    <row r="29" spans="1:21" s="1" customFormat="1" ht="14.1" customHeight="1" x14ac:dyDescent="0.2">
      <c r="A29" s="32" t="s">
        <v>68</v>
      </c>
      <c r="B29" s="32"/>
      <c r="C29" s="32"/>
      <c r="D29" s="32"/>
      <c r="E29" s="32"/>
      <c r="F29" s="32"/>
      <c r="G29" s="33" t="s">
        <v>69</v>
      </c>
      <c r="H29" s="33"/>
      <c r="I29" s="33" t="s">
        <v>38</v>
      </c>
      <c r="J29" s="33"/>
      <c r="K29" s="51" t="s">
        <v>38</v>
      </c>
      <c r="L29" s="51"/>
      <c r="M29" s="35">
        <f>11488993.25</f>
        <v>11488993.25</v>
      </c>
      <c r="N29" s="35"/>
      <c r="O29" s="35">
        <f>4502132.33</f>
        <v>4502132.33</v>
      </c>
      <c r="P29" s="35"/>
      <c r="Q29" s="35"/>
      <c r="R29" s="35"/>
      <c r="S29" s="35"/>
      <c r="T29" s="52">
        <f>6986860.92</f>
        <v>6986860.9199999999</v>
      </c>
      <c r="U29" s="52"/>
    </row>
    <row r="30" spans="1:21" s="1" customFormat="1" ht="14.1" customHeight="1" x14ac:dyDescent="0.2">
      <c r="A30" s="12" t="s">
        <v>70</v>
      </c>
      <c r="B30" s="12"/>
      <c r="C30" s="12"/>
      <c r="D30" s="12"/>
      <c r="E30" s="12"/>
      <c r="F30" s="12"/>
      <c r="G30" s="13" t="s">
        <v>69</v>
      </c>
      <c r="H30" s="13"/>
      <c r="I30" s="13" t="s">
        <v>71</v>
      </c>
      <c r="J30" s="13"/>
      <c r="K30" s="50" t="s">
        <v>72</v>
      </c>
      <c r="L30" s="50"/>
      <c r="M30" s="15">
        <f>1799616</f>
        <v>1799616</v>
      </c>
      <c r="N30" s="15"/>
      <c r="O30" s="15">
        <f>1293938</f>
        <v>1293938</v>
      </c>
      <c r="P30" s="15"/>
      <c r="Q30" s="15"/>
      <c r="R30" s="15"/>
      <c r="S30" s="15"/>
      <c r="T30" s="44">
        <f>505678</f>
        <v>505678</v>
      </c>
      <c r="U30" s="44"/>
    </row>
    <row r="31" spans="1:21" s="1" customFormat="1" ht="14.1" customHeight="1" x14ac:dyDescent="0.2">
      <c r="A31" s="12" t="s">
        <v>73</v>
      </c>
      <c r="B31" s="12"/>
      <c r="C31" s="12"/>
      <c r="D31" s="12"/>
      <c r="E31" s="12"/>
      <c r="F31" s="12"/>
      <c r="G31" s="13" t="s">
        <v>69</v>
      </c>
      <c r="H31" s="13"/>
      <c r="I31" s="13" t="s">
        <v>74</v>
      </c>
      <c r="J31" s="13"/>
      <c r="K31" s="50" t="s">
        <v>75</v>
      </c>
      <c r="L31" s="50"/>
      <c r="M31" s="15">
        <f>543484</f>
        <v>543484</v>
      </c>
      <c r="N31" s="15"/>
      <c r="O31" s="15">
        <f>394217</f>
        <v>394217</v>
      </c>
      <c r="P31" s="15"/>
      <c r="Q31" s="15"/>
      <c r="R31" s="15"/>
      <c r="S31" s="15"/>
      <c r="T31" s="44">
        <f>149267</f>
        <v>149267</v>
      </c>
      <c r="U31" s="44"/>
    </row>
    <row r="32" spans="1:21" s="1" customFormat="1" ht="14.1" customHeight="1" x14ac:dyDescent="0.2">
      <c r="A32" s="12" t="s">
        <v>76</v>
      </c>
      <c r="B32" s="12"/>
      <c r="C32" s="12"/>
      <c r="D32" s="12"/>
      <c r="E32" s="12"/>
      <c r="F32" s="12"/>
      <c r="G32" s="13" t="s">
        <v>69</v>
      </c>
      <c r="H32" s="13"/>
      <c r="I32" s="13" t="s">
        <v>77</v>
      </c>
      <c r="J32" s="13"/>
      <c r="K32" s="50" t="s">
        <v>78</v>
      </c>
      <c r="L32" s="50"/>
      <c r="M32" s="15">
        <f>115845</f>
        <v>115845</v>
      </c>
      <c r="N32" s="15"/>
      <c r="O32" s="15">
        <f>36132.99</f>
        <v>36132.99</v>
      </c>
      <c r="P32" s="15"/>
      <c r="Q32" s="15"/>
      <c r="R32" s="15"/>
      <c r="S32" s="15"/>
      <c r="T32" s="44">
        <f>79712.01</f>
        <v>79712.009999999995</v>
      </c>
      <c r="U32" s="44"/>
    </row>
    <row r="33" spans="1:21" s="1" customFormat="1" ht="14.1" customHeight="1" x14ac:dyDescent="0.2">
      <c r="A33" s="12" t="s">
        <v>79</v>
      </c>
      <c r="B33" s="12"/>
      <c r="C33" s="12"/>
      <c r="D33" s="12"/>
      <c r="E33" s="12"/>
      <c r="F33" s="12"/>
      <c r="G33" s="13" t="s">
        <v>69</v>
      </c>
      <c r="H33" s="13"/>
      <c r="I33" s="13" t="s">
        <v>80</v>
      </c>
      <c r="J33" s="13"/>
      <c r="K33" s="50" t="s">
        <v>81</v>
      </c>
      <c r="L33" s="50"/>
      <c r="M33" s="15">
        <f>5533</f>
        <v>5533</v>
      </c>
      <c r="N33" s="15"/>
      <c r="O33" s="15">
        <f>888.31</f>
        <v>888.31</v>
      </c>
      <c r="P33" s="15"/>
      <c r="Q33" s="15"/>
      <c r="R33" s="15"/>
      <c r="S33" s="15"/>
      <c r="T33" s="44">
        <f>4644.69</f>
        <v>4644.6899999999996</v>
      </c>
      <c r="U33" s="44"/>
    </row>
    <row r="34" spans="1:21" s="1" customFormat="1" ht="14.1" customHeight="1" x14ac:dyDescent="0.2">
      <c r="A34" s="12" t="s">
        <v>82</v>
      </c>
      <c r="B34" s="12"/>
      <c r="C34" s="12"/>
      <c r="D34" s="12"/>
      <c r="E34" s="12"/>
      <c r="F34" s="12"/>
      <c r="G34" s="13" t="s">
        <v>69</v>
      </c>
      <c r="H34" s="13"/>
      <c r="I34" s="13" t="s">
        <v>83</v>
      </c>
      <c r="J34" s="13"/>
      <c r="K34" s="50" t="s">
        <v>84</v>
      </c>
      <c r="L34" s="50"/>
      <c r="M34" s="15">
        <f>36000</f>
        <v>36000</v>
      </c>
      <c r="N34" s="15"/>
      <c r="O34" s="15">
        <f>24000</f>
        <v>24000</v>
      </c>
      <c r="P34" s="15"/>
      <c r="Q34" s="15"/>
      <c r="R34" s="15"/>
      <c r="S34" s="15"/>
      <c r="T34" s="44">
        <f>12000</f>
        <v>12000</v>
      </c>
      <c r="U34" s="44"/>
    </row>
    <row r="35" spans="1:21" s="1" customFormat="1" ht="14.1" customHeight="1" x14ac:dyDescent="0.2">
      <c r="A35" s="12" t="s">
        <v>85</v>
      </c>
      <c r="B35" s="12"/>
      <c r="C35" s="12"/>
      <c r="D35" s="12"/>
      <c r="E35" s="12"/>
      <c r="F35" s="12"/>
      <c r="G35" s="13" t="s">
        <v>69</v>
      </c>
      <c r="H35" s="13"/>
      <c r="I35" s="13" t="s">
        <v>83</v>
      </c>
      <c r="J35" s="13"/>
      <c r="K35" s="50" t="s">
        <v>86</v>
      </c>
      <c r="L35" s="50"/>
      <c r="M35" s="15">
        <f>47216</f>
        <v>47216</v>
      </c>
      <c r="N35" s="15"/>
      <c r="O35" s="15">
        <f>47216</f>
        <v>47216</v>
      </c>
      <c r="P35" s="15"/>
      <c r="Q35" s="15"/>
      <c r="R35" s="15"/>
      <c r="S35" s="15"/>
      <c r="T35" s="44">
        <f>0</f>
        <v>0</v>
      </c>
      <c r="U35" s="44"/>
    </row>
    <row r="36" spans="1:21" s="1" customFormat="1" ht="14.1" customHeight="1" x14ac:dyDescent="0.2">
      <c r="A36" s="12" t="s">
        <v>87</v>
      </c>
      <c r="B36" s="12"/>
      <c r="C36" s="12"/>
      <c r="D36" s="12"/>
      <c r="E36" s="12"/>
      <c r="F36" s="12"/>
      <c r="G36" s="13" t="s">
        <v>69</v>
      </c>
      <c r="H36" s="13"/>
      <c r="I36" s="13" t="s">
        <v>88</v>
      </c>
      <c r="J36" s="13"/>
      <c r="K36" s="50" t="s">
        <v>89</v>
      </c>
      <c r="L36" s="50"/>
      <c r="M36" s="15">
        <f>8000</f>
        <v>8000</v>
      </c>
      <c r="N36" s="15"/>
      <c r="O36" s="19" t="s">
        <v>43</v>
      </c>
      <c r="P36" s="19"/>
      <c r="Q36" s="19"/>
      <c r="R36" s="19"/>
      <c r="S36" s="19"/>
      <c r="T36" s="44">
        <f>8000</f>
        <v>8000</v>
      </c>
      <c r="U36" s="44"/>
    </row>
    <row r="37" spans="1:21" s="1" customFormat="1" ht="14.1" customHeight="1" x14ac:dyDescent="0.2">
      <c r="A37" s="12" t="s">
        <v>85</v>
      </c>
      <c r="B37" s="12"/>
      <c r="C37" s="12"/>
      <c r="D37" s="12"/>
      <c r="E37" s="12"/>
      <c r="F37" s="12"/>
      <c r="G37" s="13" t="s">
        <v>69</v>
      </c>
      <c r="H37" s="13"/>
      <c r="I37" s="13" t="s">
        <v>88</v>
      </c>
      <c r="J37" s="13"/>
      <c r="K37" s="50" t="s">
        <v>86</v>
      </c>
      <c r="L37" s="50"/>
      <c r="M37" s="15">
        <f>30000</f>
        <v>30000</v>
      </c>
      <c r="N37" s="15"/>
      <c r="O37" s="15">
        <f>23000</f>
        <v>23000</v>
      </c>
      <c r="P37" s="15"/>
      <c r="Q37" s="15"/>
      <c r="R37" s="15"/>
      <c r="S37" s="15"/>
      <c r="T37" s="44">
        <f>7000</f>
        <v>7000</v>
      </c>
      <c r="U37" s="44"/>
    </row>
    <row r="38" spans="1:21" s="1" customFormat="1" ht="14.1" customHeight="1" x14ac:dyDescent="0.2">
      <c r="A38" s="12" t="s">
        <v>90</v>
      </c>
      <c r="B38" s="12"/>
      <c r="C38" s="12"/>
      <c r="D38" s="12"/>
      <c r="E38" s="12"/>
      <c r="F38" s="12"/>
      <c r="G38" s="13" t="s">
        <v>69</v>
      </c>
      <c r="H38" s="13"/>
      <c r="I38" s="13" t="s">
        <v>88</v>
      </c>
      <c r="J38" s="13"/>
      <c r="K38" s="50" t="s">
        <v>91</v>
      </c>
      <c r="L38" s="50"/>
      <c r="M38" s="15">
        <f>36784</f>
        <v>36784</v>
      </c>
      <c r="N38" s="15"/>
      <c r="O38" s="19" t="s">
        <v>43</v>
      </c>
      <c r="P38" s="19"/>
      <c r="Q38" s="19"/>
      <c r="R38" s="19"/>
      <c r="S38" s="19"/>
      <c r="T38" s="44">
        <f>36784</f>
        <v>36784</v>
      </c>
      <c r="U38" s="44"/>
    </row>
    <row r="39" spans="1:21" s="1" customFormat="1" ht="14.1" customHeight="1" x14ac:dyDescent="0.2">
      <c r="A39" s="12" t="s">
        <v>92</v>
      </c>
      <c r="B39" s="12"/>
      <c r="C39" s="12"/>
      <c r="D39" s="12"/>
      <c r="E39" s="12"/>
      <c r="F39" s="12"/>
      <c r="G39" s="13" t="s">
        <v>69</v>
      </c>
      <c r="H39" s="13"/>
      <c r="I39" s="13" t="s">
        <v>88</v>
      </c>
      <c r="J39" s="13"/>
      <c r="K39" s="50" t="s">
        <v>93</v>
      </c>
      <c r="L39" s="50"/>
      <c r="M39" s="15">
        <f>22000</f>
        <v>22000</v>
      </c>
      <c r="N39" s="15"/>
      <c r="O39" s="19" t="s">
        <v>43</v>
      </c>
      <c r="P39" s="19"/>
      <c r="Q39" s="19"/>
      <c r="R39" s="19"/>
      <c r="S39" s="19"/>
      <c r="T39" s="44">
        <f>22000</f>
        <v>22000</v>
      </c>
      <c r="U39" s="44"/>
    </row>
    <row r="40" spans="1:21" s="1" customFormat="1" ht="14.1" customHeight="1" x14ac:dyDescent="0.2">
      <c r="A40" s="12" t="s">
        <v>79</v>
      </c>
      <c r="B40" s="12"/>
      <c r="C40" s="12"/>
      <c r="D40" s="12"/>
      <c r="E40" s="12"/>
      <c r="F40" s="12"/>
      <c r="G40" s="13" t="s">
        <v>69</v>
      </c>
      <c r="H40" s="13"/>
      <c r="I40" s="13" t="s">
        <v>94</v>
      </c>
      <c r="J40" s="13"/>
      <c r="K40" s="50" t="s">
        <v>81</v>
      </c>
      <c r="L40" s="50"/>
      <c r="M40" s="15">
        <f>2000</f>
        <v>2000</v>
      </c>
      <c r="N40" s="15"/>
      <c r="O40" s="19" t="s">
        <v>43</v>
      </c>
      <c r="P40" s="19"/>
      <c r="Q40" s="19"/>
      <c r="R40" s="19"/>
      <c r="S40" s="19"/>
      <c r="T40" s="44">
        <f>2000</f>
        <v>2000</v>
      </c>
      <c r="U40" s="44"/>
    </row>
    <row r="41" spans="1:21" s="1" customFormat="1" ht="14.1" customHeight="1" x14ac:dyDescent="0.2">
      <c r="A41" s="12" t="s">
        <v>79</v>
      </c>
      <c r="B41" s="12"/>
      <c r="C41" s="12"/>
      <c r="D41" s="12"/>
      <c r="E41" s="12"/>
      <c r="F41" s="12"/>
      <c r="G41" s="13" t="s">
        <v>69</v>
      </c>
      <c r="H41" s="13"/>
      <c r="I41" s="13" t="s">
        <v>95</v>
      </c>
      <c r="J41" s="13"/>
      <c r="K41" s="50" t="s">
        <v>81</v>
      </c>
      <c r="L41" s="50"/>
      <c r="M41" s="15">
        <f>2000</f>
        <v>2000</v>
      </c>
      <c r="N41" s="15"/>
      <c r="O41" s="15">
        <f>577.94</f>
        <v>577.94000000000005</v>
      </c>
      <c r="P41" s="15"/>
      <c r="Q41" s="15"/>
      <c r="R41" s="15"/>
      <c r="S41" s="15"/>
      <c r="T41" s="44">
        <f>1422.06</f>
        <v>1422.06</v>
      </c>
      <c r="U41" s="44"/>
    </row>
    <row r="42" spans="1:21" s="1" customFormat="1" ht="14.1" customHeight="1" x14ac:dyDescent="0.2">
      <c r="A42" s="12" t="s">
        <v>96</v>
      </c>
      <c r="B42" s="12"/>
      <c r="C42" s="12"/>
      <c r="D42" s="12"/>
      <c r="E42" s="12"/>
      <c r="F42" s="12"/>
      <c r="G42" s="13" t="s">
        <v>69</v>
      </c>
      <c r="H42" s="13"/>
      <c r="I42" s="13" t="s">
        <v>97</v>
      </c>
      <c r="J42" s="13"/>
      <c r="K42" s="50" t="s">
        <v>98</v>
      </c>
      <c r="L42" s="50"/>
      <c r="M42" s="15">
        <f>6624.25</f>
        <v>6624.25</v>
      </c>
      <c r="N42" s="15"/>
      <c r="O42" s="15">
        <f>6624.25</f>
        <v>6624.25</v>
      </c>
      <c r="P42" s="15"/>
      <c r="Q42" s="15"/>
      <c r="R42" s="15"/>
      <c r="S42" s="15"/>
      <c r="T42" s="44">
        <f>0</f>
        <v>0</v>
      </c>
      <c r="U42" s="44"/>
    </row>
    <row r="43" spans="1:21" s="1" customFormat="1" ht="14.1" customHeight="1" x14ac:dyDescent="0.2">
      <c r="A43" s="12" t="s">
        <v>99</v>
      </c>
      <c r="B43" s="12"/>
      <c r="C43" s="12"/>
      <c r="D43" s="12"/>
      <c r="E43" s="12"/>
      <c r="F43" s="12"/>
      <c r="G43" s="13" t="s">
        <v>69</v>
      </c>
      <c r="H43" s="13"/>
      <c r="I43" s="13" t="s">
        <v>100</v>
      </c>
      <c r="J43" s="13"/>
      <c r="K43" s="50" t="s">
        <v>69</v>
      </c>
      <c r="L43" s="50"/>
      <c r="M43" s="15">
        <f>1000</f>
        <v>1000</v>
      </c>
      <c r="N43" s="15"/>
      <c r="O43" s="19" t="s">
        <v>43</v>
      </c>
      <c r="P43" s="19"/>
      <c r="Q43" s="19"/>
      <c r="R43" s="19"/>
      <c r="S43" s="19"/>
      <c r="T43" s="44">
        <f>1000</f>
        <v>1000</v>
      </c>
      <c r="U43" s="44"/>
    </row>
    <row r="44" spans="1:21" s="1" customFormat="1" ht="14.1" customHeight="1" x14ac:dyDescent="0.2">
      <c r="A44" s="12" t="s">
        <v>70</v>
      </c>
      <c r="B44" s="12"/>
      <c r="C44" s="12"/>
      <c r="D44" s="12"/>
      <c r="E44" s="12"/>
      <c r="F44" s="12"/>
      <c r="G44" s="13" t="s">
        <v>69</v>
      </c>
      <c r="H44" s="13"/>
      <c r="I44" s="13" t="s">
        <v>101</v>
      </c>
      <c r="J44" s="13"/>
      <c r="K44" s="50" t="s">
        <v>72</v>
      </c>
      <c r="L44" s="50"/>
      <c r="M44" s="15">
        <f>46452</f>
        <v>46452</v>
      </c>
      <c r="N44" s="15"/>
      <c r="O44" s="15">
        <f>34839</f>
        <v>34839</v>
      </c>
      <c r="P44" s="15"/>
      <c r="Q44" s="15"/>
      <c r="R44" s="15"/>
      <c r="S44" s="15"/>
      <c r="T44" s="44">
        <f>11613</f>
        <v>11613</v>
      </c>
      <c r="U44" s="44"/>
    </row>
    <row r="45" spans="1:21" s="1" customFormat="1" ht="14.1" customHeight="1" x14ac:dyDescent="0.2">
      <c r="A45" s="12" t="s">
        <v>73</v>
      </c>
      <c r="B45" s="12"/>
      <c r="C45" s="12"/>
      <c r="D45" s="12"/>
      <c r="E45" s="12"/>
      <c r="F45" s="12"/>
      <c r="G45" s="13" t="s">
        <v>69</v>
      </c>
      <c r="H45" s="13"/>
      <c r="I45" s="13" t="s">
        <v>102</v>
      </c>
      <c r="J45" s="13"/>
      <c r="K45" s="50" t="s">
        <v>75</v>
      </c>
      <c r="L45" s="50"/>
      <c r="M45" s="15">
        <f>14028</f>
        <v>14028</v>
      </c>
      <c r="N45" s="15"/>
      <c r="O45" s="15">
        <f>10521</f>
        <v>10521</v>
      </c>
      <c r="P45" s="15"/>
      <c r="Q45" s="15"/>
      <c r="R45" s="15"/>
      <c r="S45" s="15"/>
      <c r="T45" s="44">
        <f>3507</f>
        <v>3507</v>
      </c>
      <c r="U45" s="44"/>
    </row>
    <row r="46" spans="1:21" s="1" customFormat="1" ht="14.1" customHeight="1" x14ac:dyDescent="0.2">
      <c r="A46" s="12" t="s">
        <v>76</v>
      </c>
      <c r="B46" s="12"/>
      <c r="C46" s="12"/>
      <c r="D46" s="12"/>
      <c r="E46" s="12"/>
      <c r="F46" s="12"/>
      <c r="G46" s="13" t="s">
        <v>69</v>
      </c>
      <c r="H46" s="13"/>
      <c r="I46" s="13" t="s">
        <v>103</v>
      </c>
      <c r="J46" s="13"/>
      <c r="K46" s="50" t="s">
        <v>78</v>
      </c>
      <c r="L46" s="50"/>
      <c r="M46" s="15">
        <f>4258</f>
        <v>4258</v>
      </c>
      <c r="N46" s="15"/>
      <c r="O46" s="15">
        <f>2130</f>
        <v>2130</v>
      </c>
      <c r="P46" s="15"/>
      <c r="Q46" s="15"/>
      <c r="R46" s="15"/>
      <c r="S46" s="15"/>
      <c r="T46" s="44">
        <f>2128</f>
        <v>2128</v>
      </c>
      <c r="U46" s="44"/>
    </row>
    <row r="47" spans="1:21" s="1" customFormat="1" ht="14.1" customHeight="1" x14ac:dyDescent="0.2">
      <c r="A47" s="12" t="s">
        <v>104</v>
      </c>
      <c r="B47" s="12"/>
      <c r="C47" s="12"/>
      <c r="D47" s="12"/>
      <c r="E47" s="12"/>
      <c r="F47" s="12"/>
      <c r="G47" s="13" t="s">
        <v>69</v>
      </c>
      <c r="H47" s="13"/>
      <c r="I47" s="13" t="s">
        <v>105</v>
      </c>
      <c r="J47" s="13"/>
      <c r="K47" s="50" t="s">
        <v>106</v>
      </c>
      <c r="L47" s="50"/>
      <c r="M47" s="15">
        <f>200</f>
        <v>200</v>
      </c>
      <c r="N47" s="15"/>
      <c r="O47" s="15">
        <f>0</f>
        <v>0</v>
      </c>
      <c r="P47" s="15"/>
      <c r="Q47" s="15"/>
      <c r="R47" s="15"/>
      <c r="S47" s="15"/>
      <c r="T47" s="44">
        <f>200</f>
        <v>200</v>
      </c>
      <c r="U47" s="44"/>
    </row>
    <row r="48" spans="1:21" s="1" customFormat="1" ht="14.1" customHeight="1" x14ac:dyDescent="0.2">
      <c r="A48" s="12" t="s">
        <v>107</v>
      </c>
      <c r="B48" s="12"/>
      <c r="C48" s="12"/>
      <c r="D48" s="12"/>
      <c r="E48" s="12"/>
      <c r="F48" s="12"/>
      <c r="G48" s="13" t="s">
        <v>69</v>
      </c>
      <c r="H48" s="13"/>
      <c r="I48" s="13" t="s">
        <v>105</v>
      </c>
      <c r="J48" s="13"/>
      <c r="K48" s="50" t="s">
        <v>108</v>
      </c>
      <c r="L48" s="50"/>
      <c r="M48" s="15">
        <f>4466</f>
        <v>4466</v>
      </c>
      <c r="N48" s="15"/>
      <c r="O48" s="15">
        <f>0</f>
        <v>0</v>
      </c>
      <c r="P48" s="15"/>
      <c r="Q48" s="15"/>
      <c r="R48" s="15"/>
      <c r="S48" s="15"/>
      <c r="T48" s="44">
        <f>4466</f>
        <v>4466</v>
      </c>
      <c r="U48" s="44"/>
    </row>
    <row r="49" spans="1:21" s="1" customFormat="1" ht="14.1" customHeight="1" x14ac:dyDescent="0.2">
      <c r="A49" s="12" t="s">
        <v>82</v>
      </c>
      <c r="B49" s="12"/>
      <c r="C49" s="12"/>
      <c r="D49" s="12"/>
      <c r="E49" s="12"/>
      <c r="F49" s="12"/>
      <c r="G49" s="13" t="s">
        <v>69</v>
      </c>
      <c r="H49" s="13"/>
      <c r="I49" s="13" t="s">
        <v>109</v>
      </c>
      <c r="J49" s="13"/>
      <c r="K49" s="50" t="s">
        <v>84</v>
      </c>
      <c r="L49" s="50"/>
      <c r="M49" s="15">
        <f>3737</f>
        <v>3737</v>
      </c>
      <c r="N49" s="15"/>
      <c r="O49" s="15">
        <f>0</f>
        <v>0</v>
      </c>
      <c r="P49" s="15"/>
      <c r="Q49" s="15"/>
      <c r="R49" s="15"/>
      <c r="S49" s="15"/>
      <c r="T49" s="44">
        <f>3737</f>
        <v>3737</v>
      </c>
      <c r="U49" s="44"/>
    </row>
    <row r="50" spans="1:21" s="1" customFormat="1" ht="24" customHeight="1" x14ac:dyDescent="0.2">
      <c r="A50" s="12" t="s">
        <v>110</v>
      </c>
      <c r="B50" s="12"/>
      <c r="C50" s="12"/>
      <c r="D50" s="12"/>
      <c r="E50" s="12"/>
      <c r="F50" s="12"/>
      <c r="G50" s="13" t="s">
        <v>69</v>
      </c>
      <c r="H50" s="13"/>
      <c r="I50" s="13" t="s">
        <v>111</v>
      </c>
      <c r="J50" s="13"/>
      <c r="K50" s="50" t="s">
        <v>112</v>
      </c>
      <c r="L50" s="50"/>
      <c r="M50" s="15">
        <f>2404</f>
        <v>2404</v>
      </c>
      <c r="N50" s="15"/>
      <c r="O50" s="15">
        <f>0</f>
        <v>0</v>
      </c>
      <c r="P50" s="15"/>
      <c r="Q50" s="15"/>
      <c r="R50" s="15"/>
      <c r="S50" s="15"/>
      <c r="T50" s="44">
        <f>2404</f>
        <v>2404</v>
      </c>
      <c r="U50" s="44"/>
    </row>
    <row r="51" spans="1:21" s="1" customFormat="1" ht="14.1" customHeight="1" x14ac:dyDescent="0.2">
      <c r="A51" s="12" t="s">
        <v>92</v>
      </c>
      <c r="B51" s="12"/>
      <c r="C51" s="12"/>
      <c r="D51" s="12"/>
      <c r="E51" s="12"/>
      <c r="F51" s="12"/>
      <c r="G51" s="13" t="s">
        <v>69</v>
      </c>
      <c r="H51" s="13"/>
      <c r="I51" s="13" t="s">
        <v>111</v>
      </c>
      <c r="J51" s="13"/>
      <c r="K51" s="50" t="s">
        <v>93</v>
      </c>
      <c r="L51" s="50"/>
      <c r="M51" s="15">
        <f>846</f>
        <v>846</v>
      </c>
      <c r="N51" s="15"/>
      <c r="O51" s="15">
        <f>0</f>
        <v>0</v>
      </c>
      <c r="P51" s="15"/>
      <c r="Q51" s="15"/>
      <c r="R51" s="15"/>
      <c r="S51" s="15"/>
      <c r="T51" s="44">
        <f>846</f>
        <v>846</v>
      </c>
      <c r="U51" s="44"/>
    </row>
    <row r="52" spans="1:21" s="1" customFormat="1" ht="14.1" customHeight="1" x14ac:dyDescent="0.2">
      <c r="A52" s="12" t="s">
        <v>99</v>
      </c>
      <c r="B52" s="12"/>
      <c r="C52" s="12"/>
      <c r="D52" s="12"/>
      <c r="E52" s="12"/>
      <c r="F52" s="12"/>
      <c r="G52" s="13" t="s">
        <v>69</v>
      </c>
      <c r="H52" s="13"/>
      <c r="I52" s="13" t="s">
        <v>113</v>
      </c>
      <c r="J52" s="13"/>
      <c r="K52" s="50" t="s">
        <v>69</v>
      </c>
      <c r="L52" s="50"/>
      <c r="M52" s="15">
        <f>5000</f>
        <v>5000</v>
      </c>
      <c r="N52" s="15"/>
      <c r="O52" s="19" t="s">
        <v>43</v>
      </c>
      <c r="P52" s="19"/>
      <c r="Q52" s="19"/>
      <c r="R52" s="19"/>
      <c r="S52" s="19"/>
      <c r="T52" s="44">
        <f>5000</f>
        <v>5000</v>
      </c>
      <c r="U52" s="44"/>
    </row>
    <row r="53" spans="1:21" s="1" customFormat="1" ht="14.1" customHeight="1" x14ac:dyDescent="0.2">
      <c r="A53" s="12" t="s">
        <v>76</v>
      </c>
      <c r="B53" s="12"/>
      <c r="C53" s="12"/>
      <c r="D53" s="12"/>
      <c r="E53" s="12"/>
      <c r="F53" s="12"/>
      <c r="G53" s="13" t="s">
        <v>69</v>
      </c>
      <c r="H53" s="13"/>
      <c r="I53" s="13" t="s">
        <v>114</v>
      </c>
      <c r="J53" s="13"/>
      <c r="K53" s="50" t="s">
        <v>78</v>
      </c>
      <c r="L53" s="50"/>
      <c r="M53" s="15">
        <f>20000</f>
        <v>20000</v>
      </c>
      <c r="N53" s="15"/>
      <c r="O53" s="15">
        <f>2004.59</f>
        <v>2004.59</v>
      </c>
      <c r="P53" s="15"/>
      <c r="Q53" s="15"/>
      <c r="R53" s="15"/>
      <c r="S53" s="15"/>
      <c r="T53" s="44">
        <f>17995.41</f>
        <v>17995.41</v>
      </c>
      <c r="U53" s="44"/>
    </row>
    <row r="54" spans="1:21" s="1" customFormat="1" ht="14.1" customHeight="1" x14ac:dyDescent="0.2">
      <c r="A54" s="12" t="s">
        <v>76</v>
      </c>
      <c r="B54" s="12"/>
      <c r="C54" s="12"/>
      <c r="D54" s="12"/>
      <c r="E54" s="12"/>
      <c r="F54" s="12"/>
      <c r="G54" s="13" t="s">
        <v>69</v>
      </c>
      <c r="H54" s="13"/>
      <c r="I54" s="13" t="s">
        <v>115</v>
      </c>
      <c r="J54" s="13"/>
      <c r="K54" s="50" t="s">
        <v>78</v>
      </c>
      <c r="L54" s="50"/>
      <c r="M54" s="15">
        <f>241000</f>
        <v>241000</v>
      </c>
      <c r="N54" s="15"/>
      <c r="O54" s="15">
        <f>57018.27</f>
        <v>57018.27</v>
      </c>
      <c r="P54" s="15"/>
      <c r="Q54" s="15"/>
      <c r="R54" s="15"/>
      <c r="S54" s="15"/>
      <c r="T54" s="44">
        <f>183981.73</f>
        <v>183981.73</v>
      </c>
      <c r="U54" s="44"/>
    </row>
    <row r="55" spans="1:21" s="1" customFormat="1" ht="14.1" customHeight="1" x14ac:dyDescent="0.2">
      <c r="A55" s="12" t="s">
        <v>87</v>
      </c>
      <c r="B55" s="12"/>
      <c r="C55" s="12"/>
      <c r="D55" s="12"/>
      <c r="E55" s="12"/>
      <c r="F55" s="12"/>
      <c r="G55" s="13" t="s">
        <v>69</v>
      </c>
      <c r="H55" s="13"/>
      <c r="I55" s="13" t="s">
        <v>116</v>
      </c>
      <c r="J55" s="13"/>
      <c r="K55" s="50" t="s">
        <v>89</v>
      </c>
      <c r="L55" s="50"/>
      <c r="M55" s="15">
        <f>452000</f>
        <v>452000</v>
      </c>
      <c r="N55" s="15"/>
      <c r="O55" s="15">
        <f>305024.98</f>
        <v>305024.98</v>
      </c>
      <c r="P55" s="15"/>
      <c r="Q55" s="15"/>
      <c r="R55" s="15"/>
      <c r="S55" s="15"/>
      <c r="T55" s="44">
        <f>146975.02</f>
        <v>146975.01999999999</v>
      </c>
      <c r="U55" s="44"/>
    </row>
    <row r="56" spans="1:21" s="1" customFormat="1" ht="14.1" customHeight="1" x14ac:dyDescent="0.2">
      <c r="A56" s="12" t="s">
        <v>117</v>
      </c>
      <c r="B56" s="12"/>
      <c r="C56" s="12"/>
      <c r="D56" s="12"/>
      <c r="E56" s="12"/>
      <c r="F56" s="12"/>
      <c r="G56" s="13" t="s">
        <v>69</v>
      </c>
      <c r="H56" s="13"/>
      <c r="I56" s="13" t="s">
        <v>118</v>
      </c>
      <c r="J56" s="13"/>
      <c r="K56" s="50" t="s">
        <v>119</v>
      </c>
      <c r="L56" s="50"/>
      <c r="M56" s="15">
        <f>8038500</f>
        <v>8038500</v>
      </c>
      <c r="N56" s="15"/>
      <c r="O56" s="15">
        <f>2264000</f>
        <v>2264000</v>
      </c>
      <c r="P56" s="15"/>
      <c r="Q56" s="15"/>
      <c r="R56" s="15"/>
      <c r="S56" s="15"/>
      <c r="T56" s="44">
        <f>5774500</f>
        <v>5774500</v>
      </c>
      <c r="U56" s="44"/>
    </row>
    <row r="57" spans="1:21" s="1" customFormat="1" ht="15" customHeight="1" x14ac:dyDescent="0.2">
      <c r="A57" s="45" t="s">
        <v>120</v>
      </c>
      <c r="B57" s="45"/>
      <c r="C57" s="45"/>
      <c r="D57" s="45"/>
      <c r="E57" s="45"/>
      <c r="F57" s="45"/>
      <c r="G57" s="46" t="s">
        <v>121</v>
      </c>
      <c r="H57" s="46"/>
      <c r="I57" s="46" t="s">
        <v>38</v>
      </c>
      <c r="J57" s="46"/>
      <c r="K57" s="47" t="s">
        <v>38</v>
      </c>
      <c r="L57" s="47"/>
      <c r="M57" s="48">
        <f>-6624.25</f>
        <v>-6624.25</v>
      </c>
      <c r="N57" s="48"/>
      <c r="O57" s="48">
        <f>208218.36</f>
        <v>208218.36</v>
      </c>
      <c r="P57" s="48"/>
      <c r="Q57" s="48"/>
      <c r="R57" s="48"/>
      <c r="S57" s="48"/>
      <c r="T57" s="49" t="s">
        <v>38</v>
      </c>
      <c r="U57" s="49"/>
    </row>
    <row r="58" spans="1:21" s="1" customFormat="1" ht="14.1" customHeight="1" x14ac:dyDescent="0.2">
      <c r="A58" s="9" t="s">
        <v>18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s="1" customFormat="1" ht="14.1" customHeight="1" x14ac:dyDescent="0.2">
      <c r="A59" s="40" t="s">
        <v>122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s="1" customFormat="1" ht="45.95" customHeight="1" x14ac:dyDescent="0.2">
      <c r="A60" s="41" t="s">
        <v>24</v>
      </c>
      <c r="B60" s="41"/>
      <c r="C60" s="41"/>
      <c r="D60" s="41"/>
      <c r="E60" s="41"/>
      <c r="F60" s="41"/>
      <c r="G60" s="41"/>
      <c r="H60" s="41" t="s">
        <v>25</v>
      </c>
      <c r="I60" s="41"/>
      <c r="J60" s="41" t="s">
        <v>123</v>
      </c>
      <c r="K60" s="41"/>
      <c r="L60" s="42" t="s">
        <v>27</v>
      </c>
      <c r="M60" s="42"/>
      <c r="N60" s="42" t="s">
        <v>28</v>
      </c>
      <c r="O60" s="42"/>
      <c r="P60" s="42"/>
      <c r="Q60" s="42"/>
      <c r="R60" s="42"/>
      <c r="S60" s="43" t="s">
        <v>29</v>
      </c>
      <c r="T60" s="43"/>
      <c r="U60" s="43"/>
    </row>
    <row r="61" spans="1:21" s="1" customFormat="1" ht="12.95" customHeight="1" x14ac:dyDescent="0.2">
      <c r="A61" s="37" t="s">
        <v>30</v>
      </c>
      <c r="B61" s="37"/>
      <c r="C61" s="37"/>
      <c r="D61" s="37"/>
      <c r="E61" s="37"/>
      <c r="F61" s="37"/>
      <c r="G61" s="37"/>
      <c r="H61" s="37" t="s">
        <v>31</v>
      </c>
      <c r="I61" s="37"/>
      <c r="J61" s="37" t="s">
        <v>32</v>
      </c>
      <c r="K61" s="37"/>
      <c r="L61" s="38" t="s">
        <v>33</v>
      </c>
      <c r="M61" s="38"/>
      <c r="N61" s="38" t="s">
        <v>34</v>
      </c>
      <c r="O61" s="38"/>
      <c r="P61" s="38"/>
      <c r="Q61" s="38"/>
      <c r="R61" s="38"/>
      <c r="S61" s="39" t="s">
        <v>35</v>
      </c>
      <c r="T61" s="39"/>
      <c r="U61" s="39"/>
    </row>
    <row r="62" spans="1:21" s="1" customFormat="1" ht="14.1" customHeight="1" x14ac:dyDescent="0.2">
      <c r="A62" s="32" t="s">
        <v>124</v>
      </c>
      <c r="B62" s="32"/>
      <c r="C62" s="32"/>
      <c r="D62" s="32"/>
      <c r="E62" s="32"/>
      <c r="F62" s="32"/>
      <c r="G62" s="32"/>
      <c r="H62" s="33" t="s">
        <v>125</v>
      </c>
      <c r="I62" s="33"/>
      <c r="J62" s="33" t="s">
        <v>38</v>
      </c>
      <c r="K62" s="33"/>
      <c r="L62" s="34">
        <f>6624.25</f>
        <v>6624.25</v>
      </c>
      <c r="M62" s="34"/>
      <c r="N62" s="35">
        <f>-208218.36</f>
        <v>-208218.36</v>
      </c>
      <c r="O62" s="35"/>
      <c r="P62" s="35"/>
      <c r="Q62" s="35"/>
      <c r="R62" s="35"/>
      <c r="S62" s="36" t="s">
        <v>38</v>
      </c>
      <c r="T62" s="36"/>
      <c r="U62" s="36"/>
    </row>
    <row r="63" spans="1:21" s="1" customFormat="1" ht="14.1" customHeight="1" x14ac:dyDescent="0.2">
      <c r="A63" s="30" t="s">
        <v>126</v>
      </c>
      <c r="B63" s="30"/>
      <c r="C63" s="30"/>
      <c r="D63" s="30"/>
      <c r="E63" s="30"/>
      <c r="F63" s="30"/>
      <c r="G63" s="30"/>
      <c r="H63" s="21" t="s">
        <v>18</v>
      </c>
      <c r="I63" s="21"/>
      <c r="J63" s="21" t="s">
        <v>18</v>
      </c>
      <c r="K63" s="21"/>
      <c r="L63" s="22" t="s">
        <v>18</v>
      </c>
      <c r="M63" s="22"/>
      <c r="N63" s="31" t="s">
        <v>18</v>
      </c>
      <c r="O63" s="31"/>
      <c r="P63" s="31"/>
      <c r="Q63" s="31"/>
      <c r="R63" s="31"/>
      <c r="S63" s="23" t="s">
        <v>18</v>
      </c>
      <c r="T63" s="23"/>
      <c r="U63" s="23"/>
    </row>
    <row r="64" spans="1:21" s="1" customFormat="1" ht="14.1" customHeight="1" x14ac:dyDescent="0.2">
      <c r="A64" s="24" t="s">
        <v>127</v>
      </c>
      <c r="B64" s="24"/>
      <c r="C64" s="24"/>
      <c r="D64" s="24"/>
      <c r="E64" s="24"/>
      <c r="F64" s="24"/>
      <c r="G64" s="24"/>
      <c r="H64" s="25" t="s">
        <v>128</v>
      </c>
      <c r="I64" s="25"/>
      <c r="J64" s="26" t="s">
        <v>38</v>
      </c>
      <c r="K64" s="26"/>
      <c r="L64" s="27" t="s">
        <v>43</v>
      </c>
      <c r="M64" s="27"/>
      <c r="N64" s="28" t="s">
        <v>43</v>
      </c>
      <c r="O64" s="28"/>
      <c r="P64" s="28"/>
      <c r="Q64" s="28"/>
      <c r="R64" s="28"/>
      <c r="S64" s="29" t="s">
        <v>43</v>
      </c>
      <c r="T64" s="29"/>
      <c r="U64" s="29"/>
    </row>
    <row r="65" spans="1:21" s="1" customFormat="1" ht="14.1" customHeight="1" x14ac:dyDescent="0.2">
      <c r="A65" s="12" t="s">
        <v>18</v>
      </c>
      <c r="B65" s="12"/>
      <c r="C65" s="12"/>
      <c r="D65" s="12"/>
      <c r="E65" s="12"/>
      <c r="F65" s="12"/>
      <c r="G65" s="12"/>
      <c r="H65" s="13" t="s">
        <v>128</v>
      </c>
      <c r="I65" s="13"/>
      <c r="J65" s="13" t="s">
        <v>18</v>
      </c>
      <c r="K65" s="13"/>
      <c r="L65" s="18" t="s">
        <v>43</v>
      </c>
      <c r="M65" s="18"/>
      <c r="N65" s="19" t="s">
        <v>43</v>
      </c>
      <c r="O65" s="19"/>
      <c r="P65" s="19"/>
      <c r="Q65" s="19"/>
      <c r="R65" s="19"/>
      <c r="S65" s="20" t="s">
        <v>43</v>
      </c>
      <c r="T65" s="20"/>
      <c r="U65" s="20"/>
    </row>
    <row r="66" spans="1:21" s="1" customFormat="1" ht="14.1" customHeight="1" x14ac:dyDescent="0.2">
      <c r="A66" s="12" t="s">
        <v>129</v>
      </c>
      <c r="B66" s="12"/>
      <c r="C66" s="12"/>
      <c r="D66" s="12"/>
      <c r="E66" s="12"/>
      <c r="F66" s="12"/>
      <c r="G66" s="12"/>
      <c r="H66" s="21" t="s">
        <v>130</v>
      </c>
      <c r="I66" s="21"/>
      <c r="J66" s="21" t="s">
        <v>38</v>
      </c>
      <c r="K66" s="21"/>
      <c r="L66" s="22" t="s">
        <v>43</v>
      </c>
      <c r="M66" s="22"/>
      <c r="N66" s="19" t="s">
        <v>43</v>
      </c>
      <c r="O66" s="19"/>
      <c r="P66" s="19"/>
      <c r="Q66" s="19"/>
      <c r="R66" s="19"/>
      <c r="S66" s="23" t="s">
        <v>43</v>
      </c>
      <c r="T66" s="23"/>
      <c r="U66" s="23"/>
    </row>
    <row r="67" spans="1:21" s="1" customFormat="1" ht="14.1" customHeight="1" x14ac:dyDescent="0.2">
      <c r="A67" s="12" t="s">
        <v>18</v>
      </c>
      <c r="B67" s="12"/>
      <c r="C67" s="12"/>
      <c r="D67" s="12"/>
      <c r="E67" s="12"/>
      <c r="F67" s="12"/>
      <c r="G67" s="12"/>
      <c r="H67" s="13" t="s">
        <v>130</v>
      </c>
      <c r="I67" s="13"/>
      <c r="J67" s="13" t="s">
        <v>18</v>
      </c>
      <c r="K67" s="13"/>
      <c r="L67" s="18" t="s">
        <v>43</v>
      </c>
      <c r="M67" s="18"/>
      <c r="N67" s="19" t="s">
        <v>43</v>
      </c>
      <c r="O67" s="19"/>
      <c r="P67" s="19"/>
      <c r="Q67" s="19"/>
      <c r="R67" s="19"/>
      <c r="S67" s="20" t="s">
        <v>43</v>
      </c>
      <c r="T67" s="20"/>
      <c r="U67" s="20"/>
    </row>
    <row r="68" spans="1:21" s="1" customFormat="1" ht="14.1" customHeight="1" x14ac:dyDescent="0.2">
      <c r="A68" s="12" t="s">
        <v>131</v>
      </c>
      <c r="B68" s="12"/>
      <c r="C68" s="12"/>
      <c r="D68" s="12"/>
      <c r="E68" s="12"/>
      <c r="F68" s="12"/>
      <c r="G68" s="12"/>
      <c r="H68" s="13" t="s">
        <v>132</v>
      </c>
      <c r="I68" s="13"/>
      <c r="J68" s="13" t="s">
        <v>133</v>
      </c>
      <c r="K68" s="13"/>
      <c r="L68" s="14">
        <f>6624.25</f>
        <v>6624.25</v>
      </c>
      <c r="M68" s="14"/>
      <c r="N68" s="15">
        <f>-208218.36</f>
        <v>-208218.36</v>
      </c>
      <c r="O68" s="15"/>
      <c r="P68" s="15"/>
      <c r="Q68" s="15"/>
      <c r="R68" s="15"/>
      <c r="S68" s="17">
        <f>214842.61</f>
        <v>214842.61</v>
      </c>
      <c r="T68" s="17"/>
      <c r="U68" s="17"/>
    </row>
    <row r="69" spans="1:21" s="1" customFormat="1" ht="14.1" customHeight="1" x14ac:dyDescent="0.2">
      <c r="A69" s="12" t="s">
        <v>134</v>
      </c>
      <c r="B69" s="12"/>
      <c r="C69" s="12"/>
      <c r="D69" s="12"/>
      <c r="E69" s="12"/>
      <c r="F69" s="12"/>
      <c r="G69" s="12"/>
      <c r="H69" s="13" t="s">
        <v>135</v>
      </c>
      <c r="I69" s="13"/>
      <c r="J69" s="13" t="s">
        <v>136</v>
      </c>
      <c r="K69" s="13"/>
      <c r="L69" s="14">
        <f>-11482369</f>
        <v>-11482369</v>
      </c>
      <c r="M69" s="14"/>
      <c r="N69" s="15">
        <f>-4710350.69</f>
        <v>-4710350.6900000004</v>
      </c>
      <c r="O69" s="15"/>
      <c r="P69" s="15"/>
      <c r="Q69" s="15"/>
      <c r="R69" s="15"/>
      <c r="S69" s="16" t="s">
        <v>38</v>
      </c>
      <c r="T69" s="16"/>
      <c r="U69" s="16"/>
    </row>
    <row r="70" spans="1:21" s="1" customFormat="1" ht="14.1" customHeight="1" x14ac:dyDescent="0.2">
      <c r="A70" s="12" t="s">
        <v>137</v>
      </c>
      <c r="B70" s="12"/>
      <c r="C70" s="12"/>
      <c r="D70" s="12"/>
      <c r="E70" s="12"/>
      <c r="F70" s="12"/>
      <c r="G70" s="12"/>
      <c r="H70" s="13" t="s">
        <v>138</v>
      </c>
      <c r="I70" s="13"/>
      <c r="J70" s="13" t="s">
        <v>139</v>
      </c>
      <c r="K70" s="13"/>
      <c r="L70" s="14">
        <f>11488993.25</f>
        <v>11488993.25</v>
      </c>
      <c r="M70" s="14"/>
      <c r="N70" s="15">
        <f>4502132.33</f>
        <v>4502132.33</v>
      </c>
      <c r="O70" s="15"/>
      <c r="P70" s="15"/>
      <c r="Q70" s="15"/>
      <c r="R70" s="15"/>
      <c r="S70" s="16" t="s">
        <v>38</v>
      </c>
      <c r="T70" s="16"/>
      <c r="U70" s="16"/>
    </row>
    <row r="71" spans="1:21" s="1" customFormat="1" ht="14.1" customHeight="1" x14ac:dyDescent="0.2">
      <c r="A71" s="8" t="s">
        <v>18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s="1" customFormat="1" ht="15.95" customHeight="1" x14ac:dyDescent="0.2">
      <c r="A72" s="9" t="s">
        <v>18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s="1" customFormat="1" ht="14.1" customHeight="1" x14ac:dyDescent="0.2">
      <c r="A73" s="10" t="s">
        <v>140</v>
      </c>
      <c r="B73" s="10"/>
      <c r="C73" s="10"/>
      <c r="D73" s="10"/>
      <c r="E73" s="10"/>
      <c r="F73" s="9" t="s">
        <v>18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s="1" customFormat="1" ht="14.1" customHeight="1" x14ac:dyDescent="0.2">
      <c r="A74" s="11" t="s">
        <v>141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</sheetData>
  <mergeCells count="398">
    <mergeCell ref="A1:T1"/>
    <mergeCell ref="A2:T2"/>
    <mergeCell ref="A3:Q3"/>
    <mergeCell ref="R3:T3"/>
    <mergeCell ref="A4:C5"/>
    <mergeCell ref="D4:P5"/>
    <mergeCell ref="Q4:T4"/>
    <mergeCell ref="Q5:T5"/>
    <mergeCell ref="A6:D6"/>
    <mergeCell ref="E6:P6"/>
    <mergeCell ref="Q6:T6"/>
    <mergeCell ref="B7:T7"/>
    <mergeCell ref="A8:B8"/>
    <mergeCell ref="C8:O8"/>
    <mergeCell ref="P8:T8"/>
    <mergeCell ref="A9:U9"/>
    <mergeCell ref="A10:G10"/>
    <mergeCell ref="H10:I10"/>
    <mergeCell ref="J10:K10"/>
    <mergeCell ref="L10:M10"/>
    <mergeCell ref="N10:R10"/>
    <mergeCell ref="S10:U10"/>
    <mergeCell ref="A11:G11"/>
    <mergeCell ref="H11:I11"/>
    <mergeCell ref="J11:K11"/>
    <mergeCell ref="L11:M11"/>
    <mergeCell ref="N11:R11"/>
    <mergeCell ref="S11:U11"/>
    <mergeCell ref="A12:G12"/>
    <mergeCell ref="H12:I12"/>
    <mergeCell ref="J12:K12"/>
    <mergeCell ref="L12:M12"/>
    <mergeCell ref="N12:R12"/>
    <mergeCell ref="S12:U12"/>
    <mergeCell ref="A13:G13"/>
    <mergeCell ref="H13:I13"/>
    <mergeCell ref="J13:K13"/>
    <mergeCell ref="L13:M13"/>
    <mergeCell ref="N13:R13"/>
    <mergeCell ref="S13:U13"/>
    <mergeCell ref="A14:G14"/>
    <mergeCell ref="H14:I14"/>
    <mergeCell ref="J14:K14"/>
    <mergeCell ref="L14:M14"/>
    <mergeCell ref="N14:R14"/>
    <mergeCell ref="S14:U14"/>
    <mergeCell ref="A15:G15"/>
    <mergeCell ref="H15:I15"/>
    <mergeCell ref="J15:K15"/>
    <mergeCell ref="L15:M15"/>
    <mergeCell ref="N15:R15"/>
    <mergeCell ref="S15:U15"/>
    <mergeCell ref="A16:G16"/>
    <mergeCell ref="H16:I16"/>
    <mergeCell ref="J16:K16"/>
    <mergeCell ref="L16:M16"/>
    <mergeCell ref="N16:R16"/>
    <mergeCell ref="S16:U16"/>
    <mergeCell ref="A17:G17"/>
    <mergeCell ref="H17:I17"/>
    <mergeCell ref="J17:K17"/>
    <mergeCell ref="L17:M17"/>
    <mergeCell ref="N17:R17"/>
    <mergeCell ref="S17:U17"/>
    <mergeCell ref="A18:G18"/>
    <mergeCell ref="H18:I18"/>
    <mergeCell ref="J18:K18"/>
    <mergeCell ref="L18:M18"/>
    <mergeCell ref="N18:R18"/>
    <mergeCell ref="S18:U18"/>
    <mergeCell ref="A19:G19"/>
    <mergeCell ref="H19:I19"/>
    <mergeCell ref="J19:K19"/>
    <mergeCell ref="L19:M19"/>
    <mergeCell ref="N19:R19"/>
    <mergeCell ref="S19:U19"/>
    <mergeCell ref="A20:G20"/>
    <mergeCell ref="H20:I20"/>
    <mergeCell ref="J20:K20"/>
    <mergeCell ref="L20:M20"/>
    <mergeCell ref="N20:R20"/>
    <mergeCell ref="S20:U20"/>
    <mergeCell ref="A21:G21"/>
    <mergeCell ref="H21:I21"/>
    <mergeCell ref="J21:K21"/>
    <mergeCell ref="L21:M21"/>
    <mergeCell ref="N21:R21"/>
    <mergeCell ref="S21:U21"/>
    <mergeCell ref="A22:G22"/>
    <mergeCell ref="H22:I22"/>
    <mergeCell ref="J22:K22"/>
    <mergeCell ref="L22:M22"/>
    <mergeCell ref="N22:R22"/>
    <mergeCell ref="S22:U22"/>
    <mergeCell ref="A23:G23"/>
    <mergeCell ref="H23:I23"/>
    <mergeCell ref="J23:K23"/>
    <mergeCell ref="L23:M23"/>
    <mergeCell ref="N23:R23"/>
    <mergeCell ref="S23:U23"/>
    <mergeCell ref="M27:N27"/>
    <mergeCell ref="O27:S27"/>
    <mergeCell ref="T27:U27"/>
    <mergeCell ref="A24:G24"/>
    <mergeCell ref="H24:I24"/>
    <mergeCell ref="J24:K24"/>
    <mergeCell ref="L24:M24"/>
    <mergeCell ref="N24:R24"/>
    <mergeCell ref="S24:U24"/>
    <mergeCell ref="I28:J28"/>
    <mergeCell ref="K28:L28"/>
    <mergeCell ref="M28:N28"/>
    <mergeCell ref="O28:S28"/>
    <mergeCell ref="A25:U25"/>
    <mergeCell ref="A26:U26"/>
    <mergeCell ref="A27:F27"/>
    <mergeCell ref="G27:H27"/>
    <mergeCell ref="I27:J27"/>
    <mergeCell ref="K27:L27"/>
    <mergeCell ref="T28:U28"/>
    <mergeCell ref="A29:F29"/>
    <mergeCell ref="G29:H29"/>
    <mergeCell ref="I29:J29"/>
    <mergeCell ref="K29:L29"/>
    <mergeCell ref="M29:N29"/>
    <mergeCell ref="O29:S29"/>
    <mergeCell ref="T29:U29"/>
    <mergeCell ref="A28:F28"/>
    <mergeCell ref="G28:H28"/>
    <mergeCell ref="O31:S31"/>
    <mergeCell ref="T31:U31"/>
    <mergeCell ref="A30:F30"/>
    <mergeCell ref="G30:H30"/>
    <mergeCell ref="I30:J30"/>
    <mergeCell ref="K30:L30"/>
    <mergeCell ref="M30:N30"/>
    <mergeCell ref="O30:S30"/>
    <mergeCell ref="I32:J32"/>
    <mergeCell ref="K32:L32"/>
    <mergeCell ref="M32:N32"/>
    <mergeCell ref="O32:S32"/>
    <mergeCell ref="T30:U30"/>
    <mergeCell ref="A31:F31"/>
    <mergeCell ref="G31:H31"/>
    <mergeCell ref="I31:J31"/>
    <mergeCell ref="K31:L31"/>
    <mergeCell ref="M31:N31"/>
    <mergeCell ref="T32:U32"/>
    <mergeCell ref="A33:F33"/>
    <mergeCell ref="G33:H33"/>
    <mergeCell ref="I33:J33"/>
    <mergeCell ref="K33:L33"/>
    <mergeCell ref="M33:N33"/>
    <mergeCell ref="O33:S33"/>
    <mergeCell ref="T33:U33"/>
    <mergeCell ref="A32:F32"/>
    <mergeCell ref="G32:H32"/>
    <mergeCell ref="O35:S35"/>
    <mergeCell ref="T35:U35"/>
    <mergeCell ref="A34:F34"/>
    <mergeCell ref="G34:H34"/>
    <mergeCell ref="I34:J34"/>
    <mergeCell ref="K34:L34"/>
    <mergeCell ref="M34:N34"/>
    <mergeCell ref="O34:S34"/>
    <mergeCell ref="I36:J36"/>
    <mergeCell ref="K36:L36"/>
    <mergeCell ref="M36:N36"/>
    <mergeCell ref="O36:S36"/>
    <mergeCell ref="T34:U34"/>
    <mergeCell ref="A35:F35"/>
    <mergeCell ref="G35:H35"/>
    <mergeCell ref="I35:J35"/>
    <mergeCell ref="K35:L35"/>
    <mergeCell ref="M35:N35"/>
    <mergeCell ref="T36:U36"/>
    <mergeCell ref="A37:F37"/>
    <mergeCell ref="G37:H37"/>
    <mergeCell ref="I37:J37"/>
    <mergeCell ref="K37:L37"/>
    <mergeCell ref="M37:N37"/>
    <mergeCell ref="O37:S37"/>
    <mergeCell ref="T37:U37"/>
    <mergeCell ref="A36:F36"/>
    <mergeCell ref="G36:H36"/>
    <mergeCell ref="O39:S39"/>
    <mergeCell ref="T39:U39"/>
    <mergeCell ref="A38:F38"/>
    <mergeCell ref="G38:H38"/>
    <mergeCell ref="I38:J38"/>
    <mergeCell ref="K38:L38"/>
    <mergeCell ref="M38:N38"/>
    <mergeCell ref="O38:S38"/>
    <mergeCell ref="I40:J40"/>
    <mergeCell ref="K40:L40"/>
    <mergeCell ref="M40:N40"/>
    <mergeCell ref="O40:S40"/>
    <mergeCell ref="T38:U38"/>
    <mergeCell ref="A39:F39"/>
    <mergeCell ref="G39:H39"/>
    <mergeCell ref="I39:J39"/>
    <mergeCell ref="K39:L39"/>
    <mergeCell ref="M39:N39"/>
    <mergeCell ref="T40:U40"/>
    <mergeCell ref="A41:F41"/>
    <mergeCell ref="G41:H41"/>
    <mergeCell ref="I41:J41"/>
    <mergeCell ref="K41:L41"/>
    <mergeCell ref="M41:N41"/>
    <mergeCell ref="O41:S41"/>
    <mergeCell ref="T41:U41"/>
    <mergeCell ref="A40:F40"/>
    <mergeCell ref="G40:H40"/>
    <mergeCell ref="O43:S43"/>
    <mergeCell ref="T43:U43"/>
    <mergeCell ref="A42:F42"/>
    <mergeCell ref="G42:H42"/>
    <mergeCell ref="I42:J42"/>
    <mergeCell ref="K42:L42"/>
    <mergeCell ref="M42:N42"/>
    <mergeCell ref="O42:S42"/>
    <mergeCell ref="I44:J44"/>
    <mergeCell ref="K44:L44"/>
    <mergeCell ref="M44:N44"/>
    <mergeCell ref="O44:S44"/>
    <mergeCell ref="T42:U42"/>
    <mergeCell ref="A43:F43"/>
    <mergeCell ref="G43:H43"/>
    <mergeCell ref="I43:J43"/>
    <mergeCell ref="K43:L43"/>
    <mergeCell ref="M43:N43"/>
    <mergeCell ref="T44:U44"/>
    <mergeCell ref="A45:F45"/>
    <mergeCell ref="G45:H45"/>
    <mergeCell ref="I45:J45"/>
    <mergeCell ref="K45:L45"/>
    <mergeCell ref="M45:N45"/>
    <mergeCell ref="O45:S45"/>
    <mergeCell ref="T45:U45"/>
    <mergeCell ref="A44:F44"/>
    <mergeCell ref="G44:H44"/>
    <mergeCell ref="O47:S47"/>
    <mergeCell ref="T47:U47"/>
    <mergeCell ref="A46:F46"/>
    <mergeCell ref="G46:H46"/>
    <mergeCell ref="I46:J46"/>
    <mergeCell ref="K46:L46"/>
    <mergeCell ref="M46:N46"/>
    <mergeCell ref="O46:S46"/>
    <mergeCell ref="I48:J48"/>
    <mergeCell ref="K48:L48"/>
    <mergeCell ref="M48:N48"/>
    <mergeCell ref="O48:S48"/>
    <mergeCell ref="T46:U46"/>
    <mergeCell ref="A47:F47"/>
    <mergeCell ref="G47:H47"/>
    <mergeCell ref="I47:J47"/>
    <mergeCell ref="K47:L47"/>
    <mergeCell ref="M47:N47"/>
    <mergeCell ref="T48:U48"/>
    <mergeCell ref="A49:F49"/>
    <mergeCell ref="G49:H49"/>
    <mergeCell ref="I49:J49"/>
    <mergeCell ref="K49:L49"/>
    <mergeCell ref="M49:N49"/>
    <mergeCell ref="O49:S49"/>
    <mergeCell ref="T49:U49"/>
    <mergeCell ref="A48:F48"/>
    <mergeCell ref="G48:H48"/>
    <mergeCell ref="O51:S51"/>
    <mergeCell ref="T51:U51"/>
    <mergeCell ref="A50:F50"/>
    <mergeCell ref="G50:H50"/>
    <mergeCell ref="I50:J50"/>
    <mergeCell ref="K50:L50"/>
    <mergeCell ref="M50:N50"/>
    <mergeCell ref="O50:S50"/>
    <mergeCell ref="I52:J52"/>
    <mergeCell ref="K52:L52"/>
    <mergeCell ref="M52:N52"/>
    <mergeCell ref="O52:S52"/>
    <mergeCell ref="T50:U50"/>
    <mergeCell ref="A51:F51"/>
    <mergeCell ref="G51:H51"/>
    <mergeCell ref="I51:J51"/>
    <mergeCell ref="K51:L51"/>
    <mergeCell ref="M51:N51"/>
    <mergeCell ref="T52:U52"/>
    <mergeCell ref="A53:F53"/>
    <mergeCell ref="G53:H53"/>
    <mergeCell ref="I53:J53"/>
    <mergeCell ref="K53:L53"/>
    <mergeCell ref="M53:N53"/>
    <mergeCell ref="O53:S53"/>
    <mergeCell ref="T53:U53"/>
    <mergeCell ref="A52:F52"/>
    <mergeCell ref="G52:H52"/>
    <mergeCell ref="O55:S55"/>
    <mergeCell ref="T55:U55"/>
    <mergeCell ref="A54:F54"/>
    <mergeCell ref="G54:H54"/>
    <mergeCell ref="I54:J54"/>
    <mergeCell ref="K54:L54"/>
    <mergeCell ref="M54:N54"/>
    <mergeCell ref="O54:S54"/>
    <mergeCell ref="I56:J56"/>
    <mergeCell ref="K56:L56"/>
    <mergeCell ref="M56:N56"/>
    <mergeCell ref="O56:S56"/>
    <mergeCell ref="T54:U54"/>
    <mergeCell ref="A55:F55"/>
    <mergeCell ref="G55:H55"/>
    <mergeCell ref="I55:J55"/>
    <mergeCell ref="K55:L55"/>
    <mergeCell ref="M55:N55"/>
    <mergeCell ref="T56:U56"/>
    <mergeCell ref="A57:F57"/>
    <mergeCell ref="G57:H57"/>
    <mergeCell ref="I57:J57"/>
    <mergeCell ref="K57:L57"/>
    <mergeCell ref="M57:N57"/>
    <mergeCell ref="O57:S57"/>
    <mergeCell ref="T57:U57"/>
    <mergeCell ref="A56:F56"/>
    <mergeCell ref="G56:H56"/>
    <mergeCell ref="A58:U58"/>
    <mergeCell ref="A59:U59"/>
    <mergeCell ref="A60:G60"/>
    <mergeCell ref="H60:I60"/>
    <mergeCell ref="J60:K60"/>
    <mergeCell ref="L60:M60"/>
    <mergeCell ref="N60:R60"/>
    <mergeCell ref="S60:U60"/>
    <mergeCell ref="A61:G61"/>
    <mergeCell ref="H61:I61"/>
    <mergeCell ref="J61:K61"/>
    <mergeCell ref="L61:M61"/>
    <mergeCell ref="N61:R61"/>
    <mergeCell ref="S61:U61"/>
    <mergeCell ref="A62:G62"/>
    <mergeCell ref="H62:I62"/>
    <mergeCell ref="J62:K62"/>
    <mergeCell ref="L62:M62"/>
    <mergeCell ref="N62:R62"/>
    <mergeCell ref="S62:U62"/>
    <mergeCell ref="A63:G63"/>
    <mergeCell ref="H63:I63"/>
    <mergeCell ref="J63:K63"/>
    <mergeCell ref="L63:M63"/>
    <mergeCell ref="N63:R63"/>
    <mergeCell ref="S63:U63"/>
    <mergeCell ref="A64:G64"/>
    <mergeCell ref="H64:I64"/>
    <mergeCell ref="J64:K64"/>
    <mergeCell ref="L64:M64"/>
    <mergeCell ref="N64:R64"/>
    <mergeCell ref="S64:U64"/>
    <mergeCell ref="A65:G65"/>
    <mergeCell ref="H65:I65"/>
    <mergeCell ref="J65:K65"/>
    <mergeCell ref="L65:M65"/>
    <mergeCell ref="N65:R65"/>
    <mergeCell ref="S65:U65"/>
    <mergeCell ref="A66:G66"/>
    <mergeCell ref="H66:I66"/>
    <mergeCell ref="J66:K66"/>
    <mergeCell ref="L66:M66"/>
    <mergeCell ref="N66:R66"/>
    <mergeCell ref="S66:U66"/>
    <mergeCell ref="A67:G67"/>
    <mergeCell ref="H67:I67"/>
    <mergeCell ref="J67:K67"/>
    <mergeCell ref="L67:M67"/>
    <mergeCell ref="N67:R67"/>
    <mergeCell ref="S67:U67"/>
    <mergeCell ref="A68:G68"/>
    <mergeCell ref="H68:I68"/>
    <mergeCell ref="J68:K68"/>
    <mergeCell ref="L68:M68"/>
    <mergeCell ref="N68:R68"/>
    <mergeCell ref="S68:U68"/>
    <mergeCell ref="S70:U70"/>
    <mergeCell ref="A69:G69"/>
    <mergeCell ref="H69:I69"/>
    <mergeCell ref="J69:K69"/>
    <mergeCell ref="L69:M69"/>
    <mergeCell ref="N69:R69"/>
    <mergeCell ref="S69:U69"/>
    <mergeCell ref="A71:U71"/>
    <mergeCell ref="A72:U72"/>
    <mergeCell ref="A73:E73"/>
    <mergeCell ref="F73:U73"/>
    <mergeCell ref="A74:U74"/>
    <mergeCell ref="A70:G70"/>
    <mergeCell ref="H70:I70"/>
    <mergeCell ref="J70:K70"/>
    <mergeCell ref="L70:M70"/>
    <mergeCell ref="N70:R70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5" max="16383" man="1"/>
    <brk id="5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Huseyn</dc:creator>
  <cp:lastModifiedBy>Беслан</cp:lastModifiedBy>
  <dcterms:created xsi:type="dcterms:W3CDTF">2021-10-14T07:14:51Z</dcterms:created>
  <dcterms:modified xsi:type="dcterms:W3CDTF">2021-10-14T07:15:46Z</dcterms:modified>
</cp:coreProperties>
</file>