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N12" i="1"/>
  <c r="I13" i="1"/>
  <c r="J13" i="1"/>
  <c r="N13" i="1"/>
  <c r="J14" i="1"/>
  <c r="I15" i="1"/>
  <c r="J15" i="1"/>
  <c r="I16" i="1"/>
  <c r="N16" i="1"/>
  <c r="I17" i="1"/>
  <c r="J17" i="1"/>
  <c r="N17" i="1"/>
  <c r="I18" i="1"/>
  <c r="J18" i="1"/>
  <c r="I19" i="1"/>
  <c r="J19" i="1"/>
  <c r="N19" i="1"/>
  <c r="I20" i="1"/>
  <c r="J20" i="1"/>
  <c r="J21" i="1"/>
  <c r="I22" i="1"/>
  <c r="J22" i="1"/>
  <c r="N22" i="1"/>
  <c r="I23" i="1"/>
  <c r="J23" i="1"/>
  <c r="N23" i="1"/>
  <c r="I24" i="1"/>
  <c r="J24" i="1"/>
  <c r="N24" i="1"/>
  <c r="I29" i="1"/>
  <c r="J29" i="1"/>
  <c r="N29" i="1"/>
  <c r="I30" i="1"/>
  <c r="J30" i="1"/>
  <c r="N30" i="1"/>
  <c r="I31" i="1"/>
  <c r="J31" i="1"/>
  <c r="N31" i="1"/>
  <c r="I32" i="1"/>
  <c r="J32" i="1"/>
  <c r="N32" i="1"/>
  <c r="I33" i="1"/>
  <c r="J33" i="1"/>
  <c r="N33" i="1"/>
  <c r="I34" i="1"/>
  <c r="J34" i="1"/>
  <c r="N34" i="1"/>
  <c r="I35" i="1"/>
  <c r="J35" i="1"/>
  <c r="N35" i="1"/>
  <c r="I36" i="1"/>
  <c r="J36" i="1"/>
  <c r="N36" i="1"/>
  <c r="I37" i="1"/>
  <c r="J37" i="1"/>
  <c r="N37" i="1"/>
  <c r="I38" i="1"/>
  <c r="J38" i="1"/>
  <c r="N38" i="1"/>
  <c r="I39" i="1"/>
  <c r="N39" i="1"/>
  <c r="I40" i="1"/>
  <c r="J40" i="1"/>
  <c r="N40" i="1"/>
  <c r="I41" i="1"/>
  <c r="J41" i="1"/>
  <c r="N41" i="1"/>
  <c r="I42" i="1"/>
  <c r="J42" i="1"/>
  <c r="N42" i="1"/>
  <c r="I43" i="1"/>
  <c r="J43" i="1"/>
  <c r="N43" i="1"/>
  <c r="I44" i="1"/>
  <c r="J44" i="1"/>
  <c r="N44" i="1"/>
  <c r="I45" i="1"/>
  <c r="J45" i="1"/>
  <c r="N45" i="1"/>
  <c r="I46" i="1"/>
  <c r="J46" i="1"/>
  <c r="N46" i="1"/>
  <c r="I47" i="1"/>
  <c r="N47" i="1"/>
  <c r="I48" i="1"/>
  <c r="J48" i="1"/>
  <c r="N48" i="1"/>
  <c r="I49" i="1"/>
  <c r="J49" i="1"/>
  <c r="N49" i="1"/>
  <c r="I50" i="1"/>
  <c r="J50" i="1"/>
  <c r="N50" i="1"/>
  <c r="I51" i="1"/>
  <c r="J51" i="1"/>
  <c r="N51" i="1"/>
  <c r="I52" i="1"/>
  <c r="J52" i="1"/>
  <c r="I57" i="1"/>
  <c r="J57" i="1"/>
  <c r="I63" i="1"/>
  <c r="J63" i="1"/>
  <c r="N63" i="1"/>
  <c r="I64" i="1"/>
  <c r="J64" i="1"/>
  <c r="I65" i="1"/>
  <c r="J65" i="1"/>
</calcChain>
</file>

<file path=xl/sharedStrings.xml><?xml version="1.0" encoding="utf-8"?>
<sst xmlns="http://schemas.openxmlformats.org/spreadsheetml/2006/main" count="236" uniqueCount="124">
  <si>
    <t>ОТЧЕТ ОБ ИСПОЛНЕНИИ БЮДЖЕТА</t>
  </si>
  <si>
    <t>КОДЫ</t>
  </si>
  <si>
    <t xml:space="preserve">Форма по ОКУД </t>
  </si>
  <si>
    <t>0503117</t>
  </si>
  <si>
    <t>на 1 января 2022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</si>
  <si>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</si>
  <si>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</si>
  <si>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</si>
  <si>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</si>
  <si>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</si>
  <si>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</si>
  <si>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</si>
  <si>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</si>
  <si>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</si>
  <si>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</si>
  <si>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</si>
  <si>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</si>
  <si>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</si>
  <si>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</si>
  <si>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</si>
  <si>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</si>
  <si>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</si>
  <si>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</si>
  <si>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</si>
  <si>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</si>
  <si>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</si>
  <si>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</si>
  <si>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</si>
  <si>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</si>
  <si>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</si>
  <si>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</si>
  <si>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</si>
  <si>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</si>
  <si>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</si>
  <si>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</si>
  <si>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</si>
  <si>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</si>
  <si>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</si>
  <si>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</si>
  <si>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</si>
  <si>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</si>
  <si>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</si>
  <si>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</si>
  <si>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-</t>
  </si>
  <si>
    <t>Налог, взимаемый с налогоплательщиков, выбравших в качестве объекта налогообложения доходы</t>
  </si>
  <si>
    <t>182 10501011 01 0000 110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</si>
  <si>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</si>
  <si>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</si>
  <si>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</si>
  <si>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</si>
  <si>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</si>
  <si>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</si>
  <si>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</si>
  <si>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</si>
  <si>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</si>
  <si>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</si>
  <si>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</si>
  <si>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</si>
  <si>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</si>
  <si>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</si>
  <si>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</si>
  <si>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</si>
  <si>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</si>
  <si>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</si>
  <si>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</si>
  <si>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</si>
  <si>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</si>
  <si>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</si>
  <si>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</si>
  <si>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570 0104 0020000011 121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</si>
  <si>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</si>
  <si>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570 0104 0020000011 129</t>
  </si>
  <si>
    <t>Код добавлен автоматически</t>
  </si>
  <si>
    <t>570 0104 0020000014 247</t>
  </si>
  <si>
    <t>Уплата налога на имущество организаций и земельного налога</t>
  </si>
  <si>
    <t>570 0104 0020000016 851</t>
  </si>
  <si>
    <t>Закупка товаров, работ, услуг в сфере информационно-коммуникационных технологий</t>
  </si>
  <si>
    <t>570 0104 0020000019 242</t>
  </si>
  <si>
    <t>Прочая закупка товаров, работ и услуг</t>
  </si>
  <si>
    <t>570 0104 0020000019 244</t>
  </si>
  <si>
    <t>Уплата прочих налогов, сборов</t>
  </si>
  <si>
    <t>570 0104 0020000019 852</t>
  </si>
  <si>
    <t>Уплата иных платежей</t>
  </si>
  <si>
    <t>570 0104 0020000019 853</t>
  </si>
  <si>
    <t>Специальные расходы</t>
  </si>
  <si>
    <t>570 0107 0200000020 880</t>
  </si>
  <si>
    <t>Резервные средства</t>
  </si>
  <si>
    <t>570 0111 0700005020 870</t>
  </si>
  <si>
    <t>570 0113 0960004000 242</t>
  </si>
  <si>
    <t>570 0203 0010051181 121</t>
  </si>
  <si>
    <t>570 0203 0010051181 129</t>
  </si>
  <si>
    <t>570 0203 0010051184 247</t>
  </si>
  <si>
    <t>Иные выплаты персоналу государственных (муниципальных) органов, за исключением фонда оплаты труда</t>
  </si>
  <si>
    <t>570 0203 0010051189 122</t>
  </si>
  <si>
    <t>570 0203 0010051189 242</t>
  </si>
  <si>
    <t>570 0203 0010051189 244</t>
  </si>
  <si>
    <t>570 0310 2180002000 870</t>
  </si>
  <si>
    <t>570 0503 6000001000 244</t>
  </si>
  <si>
    <t>570 0503 6000001000 247</t>
  </si>
  <si>
    <t>570 0503 6000005000 244</t>
  </si>
  <si>
    <t>Иные межбюджетные трансферты</t>
  </si>
  <si>
    <t>570 0801 5170008000 540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</si>
  <si>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</si>
  <si>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</si>
  <si>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</si>
  <si>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</si>
  <si>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</si>
  <si>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</si>
  <si>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</si>
  <si>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</si>
  <si>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</si>
  <si>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</si>
  <si>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</si>
  <si>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</si>
  <si>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</si>
  <si>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</si>
  <si>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</si>
  <si>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</si>
  <si>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</si>
  <si>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</si>
  <si>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</si>
  <si>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</si>
  <si>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15 февраля 2022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</si>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</sst>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9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" t="s">
        <v>1</v>
      </c>
    </row>
    <row r="2" spans="1:15" s="1" customFormat="1" ht="14.1" customHeight="1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" t="s">
        <v>3</v>
      </c>
    </row>
    <row r="3" spans="1:15" s="1" customFormat="1" ht="14.1" customHeight="1" x14ac:dyDescent="0.2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31" t="s">
        <v>5</v>
      </c>
      <c r="N3" s="31"/>
      <c r="O3" s="4">
        <v>44562</v>
      </c>
    </row>
    <row r="4" spans="1:15" s="1" customFormat="1" ht="14.1" customHeight="1" x14ac:dyDescent="0.2">
      <c r="A4" s="29" t="s">
        <v>6</v>
      </c>
      <c r="B4" s="29"/>
      <c r="C4" s="29"/>
      <c r="D4" s="63" t="s">
        <v>7</v>
      </c>
      <c r="E4" s="63"/>
      <c r="F4" s="63"/>
      <c r="G4" s="63"/>
      <c r="H4" s="63"/>
      <c r="I4" s="63"/>
      <c r="J4" s="63"/>
      <c r="K4" s="63"/>
      <c r="L4" s="31" t="s">
        <v>8</v>
      </c>
      <c r="M4" s="31"/>
      <c r="N4" s="31"/>
      <c r="O4" s="6" t="s">
        <v>10</v>
      </c>
    </row>
    <row r="5" spans="1:15" s="1" customFormat="1" ht="14.1" customHeight="1" x14ac:dyDescent="0.2">
      <c r="A5" s="29"/>
      <c r="B5" s="29"/>
      <c r="C5" s="29"/>
      <c r="D5" s="63"/>
      <c r="E5" s="63"/>
      <c r="F5" s="63"/>
      <c r="G5" s="63"/>
      <c r="H5" s="63"/>
      <c r="I5" s="63"/>
      <c r="J5" s="63"/>
      <c r="K5" s="63"/>
      <c r="L5" s="31" t="s">
        <v>9</v>
      </c>
      <c r="M5" s="31"/>
      <c r="N5" s="31"/>
      <c r="O5" s="6" t="s">
        <v>11</v>
      </c>
    </row>
    <row r="6" spans="1:15" s="1" customFormat="1" ht="14.1" customHeight="1" x14ac:dyDescent="0.2">
      <c r="A6" s="29" t="s">
        <v>12</v>
      </c>
      <c r="B6" s="29"/>
      <c r="C6" s="29"/>
      <c r="D6" s="29"/>
      <c r="E6" s="63" t="s">
        <v>13</v>
      </c>
      <c r="F6" s="63"/>
      <c r="G6" s="63"/>
      <c r="H6" s="63"/>
      <c r="I6" s="63"/>
      <c r="J6" s="63"/>
      <c r="K6" s="63"/>
      <c r="L6" s="31" t="s">
        <v>14</v>
      </c>
      <c r="M6" s="31"/>
      <c r="N6" s="31"/>
      <c r="O6" s="6" t="s">
        <v>15</v>
      </c>
    </row>
    <row r="7" spans="1:15" s="1" customFormat="1" ht="14.1" customHeight="1" x14ac:dyDescent="0.2">
      <c r="A7" s="5" t="s">
        <v>16</v>
      </c>
      <c r="B7" s="29" t="s">
        <v>17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6" t="s">
        <v>18</v>
      </c>
    </row>
    <row r="8" spans="1:15" s="1" customFormat="1" ht="14.1" customHeight="1" x14ac:dyDescent="0.2">
      <c r="A8" s="29" t="s">
        <v>19</v>
      </c>
      <c r="B8" s="29"/>
      <c r="C8" s="29" t="s">
        <v>20</v>
      </c>
      <c r="D8" s="29"/>
      <c r="E8" s="29"/>
      <c r="F8" s="29"/>
      <c r="G8" s="29"/>
      <c r="H8" s="29"/>
      <c r="I8" s="29"/>
      <c r="J8" s="29"/>
      <c r="K8" s="31" t="s">
        <v>21</v>
      </c>
      <c r="L8" s="31"/>
      <c r="M8" s="31"/>
      <c r="N8" s="31"/>
      <c r="O8" s="7" t="s">
        <v>22</v>
      </c>
    </row>
    <row r="9" spans="1:15" s="1" customFormat="1" ht="14.1" customHeight="1" x14ac:dyDescent="0.2">
      <c r="A9" s="53" t="s">
        <v>23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5" s="1" customFormat="1" ht="35.1" customHeight="1" x14ac:dyDescent="0.2">
      <c r="A10" s="54" t="s">
        <v>24</v>
      </c>
      <c r="B10" s="54"/>
      <c r="C10" s="54"/>
      <c r="D10" s="54"/>
      <c r="E10" s="54"/>
      <c r="F10" s="54"/>
      <c r="G10" s="8" t="s">
        <v>25</v>
      </c>
      <c r="H10" s="8" t="s">
        <v>26</v>
      </c>
      <c r="I10" s="9" t="s">
        <v>27</v>
      </c>
      <c r="J10" s="55" t="s">
        <v>28</v>
      </c>
      <c r="K10" s="55"/>
      <c r="L10" s="55"/>
      <c r="M10" s="55"/>
      <c r="N10" s="56" t="s">
        <v>29</v>
      </c>
      <c r="O10" s="56"/>
    </row>
    <row r="11" spans="1:15" s="1" customFormat="1" ht="12.95" customHeight="1" x14ac:dyDescent="0.2">
      <c r="A11" s="44" t="s">
        <v>30</v>
      </c>
      <c r="B11" s="44"/>
      <c r="C11" s="44"/>
      <c r="D11" s="44"/>
      <c r="E11" s="44"/>
      <c r="F11" s="44"/>
      <c r="G11" s="10" t="s">
        <v>31</v>
      </c>
      <c r="H11" s="10" t="s">
        <v>32</v>
      </c>
      <c r="I11" s="11" t="s">
        <v>33</v>
      </c>
      <c r="J11" s="45" t="s">
        <v>34</v>
      </c>
      <c r="K11" s="45"/>
      <c r="L11" s="45"/>
      <c r="M11" s="45"/>
      <c r="N11" s="46" t="s">
        <v>35</v>
      </c>
      <c r="O11" s="46"/>
    </row>
    <row r="12" spans="1:15" s="1" customFormat="1" ht="14.1" customHeight="1" x14ac:dyDescent="0.2">
      <c r="A12" s="47" t="s">
        <v>36</v>
      </c>
      <c r="B12" s="47"/>
      <c r="C12" s="47"/>
      <c r="D12" s="47"/>
      <c r="E12" s="47"/>
      <c r="F12" s="47"/>
      <c r="G12" s="12" t="s">
        <v>37</v>
      </c>
      <c r="H12" s="12" t="s">
        <v>38</v>
      </c>
      <c r="I12" s="13">
        <f>8147274</f>
        <v>8147274</v>
      </c>
      <c r="J12" s="48">
        <f>7052054.85</f>
        <v>7052054.8499999996</v>
      </c>
      <c r="K12" s="48"/>
      <c r="L12" s="48"/>
      <c r="M12" s="48"/>
      <c r="N12" s="58">
        <f>1095219.15</f>
        <v>1095219.1499999999</v>
      </c>
      <c r="O12" s="58"/>
    </row>
    <row r="13" spans="1:15" s="1" customFormat="1" ht="45" customHeight="1" x14ac:dyDescent="0.2">
      <c r="A13" s="41" t="s">
        <v>39</v>
      </c>
      <c r="B13" s="41"/>
      <c r="C13" s="41"/>
      <c r="D13" s="41"/>
      <c r="E13" s="41"/>
      <c r="F13" s="41"/>
      <c r="G13" s="14" t="s">
        <v>37</v>
      </c>
      <c r="H13" s="14" t="s">
        <v>40</v>
      </c>
      <c r="I13" s="15">
        <f>70000</f>
        <v>70000</v>
      </c>
      <c r="J13" s="59">
        <f>66293.79</f>
        <v>66293.789999999994</v>
      </c>
      <c r="K13" s="59"/>
      <c r="L13" s="59"/>
      <c r="M13" s="59"/>
      <c r="N13" s="60">
        <f>3706.21</f>
        <v>3706.21</v>
      </c>
      <c r="O13" s="60"/>
    </row>
    <row r="14" spans="1:15" s="1" customFormat="1" ht="24" customHeight="1" x14ac:dyDescent="0.2">
      <c r="A14" s="41" t="s">
        <v>41</v>
      </c>
      <c r="B14" s="41"/>
      <c r="C14" s="41"/>
      <c r="D14" s="41"/>
      <c r="E14" s="41"/>
      <c r="F14" s="41"/>
      <c r="G14" s="14" t="s">
        <v>37</v>
      </c>
      <c r="H14" s="14" t="s">
        <v>42</v>
      </c>
      <c r="I14" s="16" t="s">
        <v>43</v>
      </c>
      <c r="J14" s="59">
        <f>-206.91</f>
        <v>-206.91</v>
      </c>
      <c r="K14" s="59"/>
      <c r="L14" s="59"/>
      <c r="M14" s="59"/>
      <c r="N14" s="62" t="s">
        <v>43</v>
      </c>
      <c r="O14" s="62"/>
    </row>
    <row r="15" spans="1:15" s="1" customFormat="1" ht="24" customHeight="1" x14ac:dyDescent="0.2">
      <c r="A15" s="41" t="s">
        <v>44</v>
      </c>
      <c r="B15" s="41"/>
      <c r="C15" s="41"/>
      <c r="D15" s="41"/>
      <c r="E15" s="41"/>
      <c r="F15" s="41"/>
      <c r="G15" s="14" t="s">
        <v>37</v>
      </c>
      <c r="H15" s="14" t="s">
        <v>45</v>
      </c>
      <c r="I15" s="15">
        <f>20000</f>
        <v>20000</v>
      </c>
      <c r="J15" s="59">
        <f>47318.5</f>
        <v>47318.5</v>
      </c>
      <c r="K15" s="59"/>
      <c r="L15" s="59"/>
      <c r="M15" s="59"/>
      <c r="N15" s="62" t="s">
        <v>43</v>
      </c>
      <c r="O15" s="62"/>
    </row>
    <row r="16" spans="1:15" s="1" customFormat="1" ht="33.950000000000003" customHeight="1" x14ac:dyDescent="0.2">
      <c r="A16" s="41" t="s">
        <v>46</v>
      </c>
      <c r="B16" s="41"/>
      <c r="C16" s="41"/>
      <c r="D16" s="41"/>
      <c r="E16" s="41"/>
      <c r="F16" s="41"/>
      <c r="G16" s="14" t="s">
        <v>37</v>
      </c>
      <c r="H16" s="14" t="s">
        <v>47</v>
      </c>
      <c r="I16" s="15">
        <f>5000</f>
        <v>5000</v>
      </c>
      <c r="J16" s="42" t="s">
        <v>43</v>
      </c>
      <c r="K16" s="42"/>
      <c r="L16" s="42"/>
      <c r="M16" s="42"/>
      <c r="N16" s="60">
        <f>5000</f>
        <v>5000</v>
      </c>
      <c r="O16" s="60"/>
    </row>
    <row r="17" spans="1:15" s="1" customFormat="1" ht="14.1" customHeight="1" x14ac:dyDescent="0.2">
      <c r="A17" s="41" t="s">
        <v>48</v>
      </c>
      <c r="B17" s="41"/>
      <c r="C17" s="41"/>
      <c r="D17" s="41"/>
      <c r="E17" s="41"/>
      <c r="F17" s="41"/>
      <c r="G17" s="14" t="s">
        <v>37</v>
      </c>
      <c r="H17" s="14" t="s">
        <v>49</v>
      </c>
      <c r="I17" s="15">
        <f>2000</f>
        <v>2000</v>
      </c>
      <c r="J17" s="59">
        <f>1557</f>
        <v>1557</v>
      </c>
      <c r="K17" s="59"/>
      <c r="L17" s="59"/>
      <c r="M17" s="59"/>
      <c r="N17" s="60">
        <f>443</f>
        <v>443</v>
      </c>
      <c r="O17" s="60"/>
    </row>
    <row r="18" spans="1:15" s="1" customFormat="1" ht="24" customHeight="1" x14ac:dyDescent="0.2">
      <c r="A18" s="41" t="s">
        <v>50</v>
      </c>
      <c r="B18" s="41"/>
      <c r="C18" s="41"/>
      <c r="D18" s="41"/>
      <c r="E18" s="41"/>
      <c r="F18" s="41"/>
      <c r="G18" s="14" t="s">
        <v>37</v>
      </c>
      <c r="H18" s="14" t="s">
        <v>51</v>
      </c>
      <c r="I18" s="15">
        <f>29000</f>
        <v>29000</v>
      </c>
      <c r="J18" s="59">
        <f>41293.32</f>
        <v>41293.32</v>
      </c>
      <c r="K18" s="59"/>
      <c r="L18" s="59"/>
      <c r="M18" s="59"/>
      <c r="N18" s="62" t="s">
        <v>43</v>
      </c>
      <c r="O18" s="62"/>
    </row>
    <row r="19" spans="1:15" s="1" customFormat="1" ht="24" customHeight="1" x14ac:dyDescent="0.2">
      <c r="A19" s="41" t="s">
        <v>52</v>
      </c>
      <c r="B19" s="41"/>
      <c r="C19" s="41"/>
      <c r="D19" s="41"/>
      <c r="E19" s="41"/>
      <c r="F19" s="41"/>
      <c r="G19" s="14" t="s">
        <v>37</v>
      </c>
      <c r="H19" s="14" t="s">
        <v>53</v>
      </c>
      <c r="I19" s="15">
        <f>50000</f>
        <v>50000</v>
      </c>
      <c r="J19" s="59">
        <f>650.49</f>
        <v>650.49</v>
      </c>
      <c r="K19" s="59"/>
      <c r="L19" s="59"/>
      <c r="M19" s="59"/>
      <c r="N19" s="60">
        <f>49349.51</f>
        <v>49349.51</v>
      </c>
      <c r="O19" s="60"/>
    </row>
    <row r="20" spans="1:15" s="1" customFormat="1" ht="24" customHeight="1" x14ac:dyDescent="0.2">
      <c r="A20" s="41" t="s">
        <v>54</v>
      </c>
      <c r="B20" s="41"/>
      <c r="C20" s="41"/>
      <c r="D20" s="41"/>
      <c r="E20" s="41"/>
      <c r="F20" s="41"/>
      <c r="G20" s="14" t="s">
        <v>37</v>
      </c>
      <c r="H20" s="14" t="s">
        <v>55</v>
      </c>
      <c r="I20" s="15">
        <f>95000</f>
        <v>95000</v>
      </c>
      <c r="J20" s="59">
        <f>136854.74</f>
        <v>136854.74</v>
      </c>
      <c r="K20" s="59"/>
      <c r="L20" s="59"/>
      <c r="M20" s="59"/>
      <c r="N20" s="62" t="s">
        <v>43</v>
      </c>
      <c r="O20" s="62"/>
    </row>
    <row r="21" spans="1:15" s="1" customFormat="1" ht="24" customHeight="1" x14ac:dyDescent="0.2">
      <c r="A21" s="41" t="s">
        <v>56</v>
      </c>
      <c r="B21" s="41"/>
      <c r="C21" s="41"/>
      <c r="D21" s="41"/>
      <c r="E21" s="41"/>
      <c r="F21" s="41"/>
      <c r="G21" s="14" t="s">
        <v>37</v>
      </c>
      <c r="H21" s="14" t="s">
        <v>57</v>
      </c>
      <c r="I21" s="16" t="s">
        <v>43</v>
      </c>
      <c r="J21" s="59">
        <f>-2293.39</f>
        <v>-2293.39</v>
      </c>
      <c r="K21" s="59"/>
      <c r="L21" s="59"/>
      <c r="M21" s="59"/>
      <c r="N21" s="62" t="s">
        <v>43</v>
      </c>
      <c r="O21" s="62"/>
    </row>
    <row r="22" spans="1:15" s="1" customFormat="1" ht="24" customHeight="1" x14ac:dyDescent="0.2">
      <c r="A22" s="41" t="s">
        <v>58</v>
      </c>
      <c r="B22" s="41"/>
      <c r="C22" s="41"/>
      <c r="D22" s="41"/>
      <c r="E22" s="41"/>
      <c r="F22" s="41"/>
      <c r="G22" s="14" t="s">
        <v>37</v>
      </c>
      <c r="H22" s="14" t="s">
        <v>59</v>
      </c>
      <c r="I22" s="15">
        <f>6919678</f>
        <v>6919678</v>
      </c>
      <c r="J22" s="59">
        <f>6106388.31</f>
        <v>6106388.3099999996</v>
      </c>
      <c r="K22" s="59"/>
      <c r="L22" s="59"/>
      <c r="M22" s="59"/>
      <c r="N22" s="60">
        <f>813289.69</f>
        <v>813289.69</v>
      </c>
      <c r="O22" s="60"/>
    </row>
    <row r="23" spans="1:15" s="1" customFormat="1" ht="24" customHeight="1" x14ac:dyDescent="0.2">
      <c r="A23" s="41" t="s">
        <v>60</v>
      </c>
      <c r="B23" s="41"/>
      <c r="C23" s="41"/>
      <c r="D23" s="41"/>
      <c r="E23" s="41"/>
      <c r="F23" s="41"/>
      <c r="G23" s="14" t="s">
        <v>37</v>
      </c>
      <c r="H23" s="14" t="s">
        <v>61</v>
      </c>
      <c r="I23" s="15">
        <f>80159</f>
        <v>80159</v>
      </c>
      <c r="J23" s="59">
        <f>80159</f>
        <v>80159</v>
      </c>
      <c r="K23" s="59"/>
      <c r="L23" s="59"/>
      <c r="M23" s="59"/>
      <c r="N23" s="60">
        <f>0</f>
        <v>0</v>
      </c>
      <c r="O23" s="60"/>
    </row>
    <row r="24" spans="1:15" s="1" customFormat="1" ht="33.950000000000003" customHeight="1" x14ac:dyDescent="0.2">
      <c r="A24" s="41" t="s">
        <v>62</v>
      </c>
      <c r="B24" s="41"/>
      <c r="C24" s="41"/>
      <c r="D24" s="41"/>
      <c r="E24" s="41"/>
      <c r="F24" s="41"/>
      <c r="G24" s="14" t="s">
        <v>37</v>
      </c>
      <c r="H24" s="14" t="s">
        <v>63</v>
      </c>
      <c r="I24" s="15">
        <f>876437</f>
        <v>876437</v>
      </c>
      <c r="J24" s="59">
        <f>574040</f>
        <v>574040</v>
      </c>
      <c r="K24" s="59"/>
      <c r="L24" s="59"/>
      <c r="M24" s="59"/>
      <c r="N24" s="60">
        <f>302397</f>
        <v>302397</v>
      </c>
      <c r="O24" s="60"/>
    </row>
    <row r="25" spans="1:15" s="1" customFormat="1" ht="14.1" customHeight="1" x14ac:dyDescent="0.2">
      <c r="A25" s="61" t="s">
        <v>18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s="1" customFormat="1" ht="14.1" customHeight="1" x14ac:dyDescent="0.2">
      <c r="A26" s="53" t="s">
        <v>64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1" customFormat="1" ht="35.1" customHeight="1" x14ac:dyDescent="0.2">
      <c r="A27" s="54" t="s">
        <v>24</v>
      </c>
      <c r="B27" s="54"/>
      <c r="C27" s="54"/>
      <c r="D27" s="54"/>
      <c r="E27" s="54"/>
      <c r="F27" s="54"/>
      <c r="G27" s="8" t="s">
        <v>25</v>
      </c>
      <c r="H27" s="8" t="s">
        <v>65</v>
      </c>
      <c r="I27" s="9" t="s">
        <v>27</v>
      </c>
      <c r="J27" s="55" t="s">
        <v>28</v>
      </c>
      <c r="K27" s="55"/>
      <c r="L27" s="55"/>
      <c r="M27" s="55"/>
      <c r="N27" s="56" t="s">
        <v>29</v>
      </c>
      <c r="O27" s="56"/>
    </row>
    <row r="28" spans="1:15" s="1" customFormat="1" ht="14.1" customHeight="1" x14ac:dyDescent="0.2">
      <c r="A28" s="44" t="s">
        <v>30</v>
      </c>
      <c r="B28" s="44"/>
      <c r="C28" s="44"/>
      <c r="D28" s="44"/>
      <c r="E28" s="44"/>
      <c r="F28" s="44"/>
      <c r="G28" s="10" t="s">
        <v>31</v>
      </c>
      <c r="H28" s="10" t="s">
        <v>32</v>
      </c>
      <c r="I28" s="11" t="s">
        <v>33</v>
      </c>
      <c r="J28" s="45" t="s">
        <v>34</v>
      </c>
      <c r="K28" s="45"/>
      <c r="L28" s="45"/>
      <c r="M28" s="45"/>
      <c r="N28" s="46" t="s">
        <v>35</v>
      </c>
      <c r="O28" s="46"/>
    </row>
    <row r="29" spans="1:15" s="1" customFormat="1" ht="14.1" customHeight="1" x14ac:dyDescent="0.2">
      <c r="A29" s="47" t="s">
        <v>66</v>
      </c>
      <c r="B29" s="47"/>
      <c r="C29" s="47"/>
      <c r="D29" s="47"/>
      <c r="E29" s="47"/>
      <c r="F29" s="47"/>
      <c r="G29" s="12" t="s">
        <v>67</v>
      </c>
      <c r="H29" s="12" t="s">
        <v>38</v>
      </c>
      <c r="I29" s="13">
        <f>8153898.25</f>
        <v>8153898.25</v>
      </c>
      <c r="J29" s="48">
        <f>6864682.8</f>
        <v>6864682.7999999998</v>
      </c>
      <c r="K29" s="48"/>
      <c r="L29" s="48"/>
      <c r="M29" s="48"/>
      <c r="N29" s="58">
        <f>1289215.45</f>
        <v>1289215.45</v>
      </c>
      <c r="O29" s="58"/>
    </row>
    <row r="30" spans="1:15" s="1" customFormat="1" ht="14.1" customHeight="1" x14ac:dyDescent="0.2">
      <c r="A30" s="32" t="s">
        <v>68</v>
      </c>
      <c r="B30" s="32"/>
      <c r="C30" s="32"/>
      <c r="D30" s="32"/>
      <c r="E30" s="32"/>
      <c r="F30" s="32"/>
      <c r="G30" s="17" t="s">
        <v>67</v>
      </c>
      <c r="H30" s="17" t="s">
        <v>69</v>
      </c>
      <c r="I30" s="18">
        <f>1799616</f>
        <v>1799616</v>
      </c>
      <c r="J30" s="33">
        <f>1799616</f>
        <v>1799616</v>
      </c>
      <c r="K30" s="33"/>
      <c r="L30" s="33"/>
      <c r="M30" s="33"/>
      <c r="N30" s="57">
        <f>0</f>
        <v>0</v>
      </c>
      <c r="O30" s="57"/>
    </row>
    <row r="31" spans="1:15" s="1" customFormat="1" ht="33.950000000000003" customHeight="1" x14ac:dyDescent="0.2">
      <c r="A31" s="32" t="s">
        <v>70</v>
      </c>
      <c r="B31" s="32"/>
      <c r="C31" s="32"/>
      <c r="D31" s="32"/>
      <c r="E31" s="32"/>
      <c r="F31" s="32"/>
      <c r="G31" s="17" t="s">
        <v>67</v>
      </c>
      <c r="H31" s="17" t="s">
        <v>71</v>
      </c>
      <c r="I31" s="18">
        <f>543484</f>
        <v>543484</v>
      </c>
      <c r="J31" s="33">
        <f>543484</f>
        <v>543484</v>
      </c>
      <c r="K31" s="33"/>
      <c r="L31" s="33"/>
      <c r="M31" s="33"/>
      <c r="N31" s="57">
        <f>0</f>
        <v>0</v>
      </c>
      <c r="O31" s="57"/>
    </row>
    <row r="32" spans="1:15" s="1" customFormat="1" ht="14.1" customHeight="1" x14ac:dyDescent="0.2">
      <c r="A32" s="32" t="s">
        <v>72</v>
      </c>
      <c r="B32" s="32"/>
      <c r="C32" s="32"/>
      <c r="D32" s="32"/>
      <c r="E32" s="32"/>
      <c r="F32" s="32"/>
      <c r="G32" s="17" t="s">
        <v>67</v>
      </c>
      <c r="H32" s="17" t="s">
        <v>73</v>
      </c>
      <c r="I32" s="18">
        <f>115845</f>
        <v>115845</v>
      </c>
      <c r="J32" s="33">
        <f>59744</f>
        <v>59744</v>
      </c>
      <c r="K32" s="33"/>
      <c r="L32" s="33"/>
      <c r="M32" s="33"/>
      <c r="N32" s="57">
        <f>56101</f>
        <v>56101</v>
      </c>
      <c r="O32" s="57"/>
    </row>
    <row r="33" spans="1:15" s="1" customFormat="1" ht="14.1" customHeight="1" x14ac:dyDescent="0.2">
      <c r="A33" s="32" t="s">
        <v>74</v>
      </c>
      <c r="B33" s="32"/>
      <c r="C33" s="32"/>
      <c r="D33" s="32"/>
      <c r="E33" s="32"/>
      <c r="F33" s="32"/>
      <c r="G33" s="17" t="s">
        <v>67</v>
      </c>
      <c r="H33" s="17" t="s">
        <v>75</v>
      </c>
      <c r="I33" s="18">
        <f>5533</f>
        <v>5533</v>
      </c>
      <c r="J33" s="33">
        <f>5533</f>
        <v>5533</v>
      </c>
      <c r="K33" s="33"/>
      <c r="L33" s="33"/>
      <c r="M33" s="33"/>
      <c r="N33" s="57">
        <f>0</f>
        <v>0</v>
      </c>
      <c r="O33" s="57"/>
    </row>
    <row r="34" spans="1:15" s="1" customFormat="1" ht="24" customHeight="1" x14ac:dyDescent="0.2">
      <c r="A34" s="32" t="s">
        <v>76</v>
      </c>
      <c r="B34" s="32"/>
      <c r="C34" s="32"/>
      <c r="D34" s="32"/>
      <c r="E34" s="32"/>
      <c r="F34" s="32"/>
      <c r="G34" s="17" t="s">
        <v>67</v>
      </c>
      <c r="H34" s="17" t="s">
        <v>77</v>
      </c>
      <c r="I34" s="18">
        <f>83216</f>
        <v>83216</v>
      </c>
      <c r="J34" s="33">
        <f>83216</f>
        <v>83216</v>
      </c>
      <c r="K34" s="33"/>
      <c r="L34" s="33"/>
      <c r="M34" s="33"/>
      <c r="N34" s="57">
        <f>0</f>
        <v>0</v>
      </c>
      <c r="O34" s="57"/>
    </row>
    <row r="35" spans="1:15" s="1" customFormat="1" ht="14.1" customHeight="1" x14ac:dyDescent="0.2">
      <c r="A35" s="32" t="s">
        <v>78</v>
      </c>
      <c r="B35" s="32"/>
      <c r="C35" s="32"/>
      <c r="D35" s="32"/>
      <c r="E35" s="32"/>
      <c r="F35" s="32"/>
      <c r="G35" s="17" t="s">
        <v>67</v>
      </c>
      <c r="H35" s="17" t="s">
        <v>79</v>
      </c>
      <c r="I35" s="18">
        <f>98285.35</f>
        <v>98285.35</v>
      </c>
      <c r="J35" s="33">
        <f>98285.35</f>
        <v>98285.35</v>
      </c>
      <c r="K35" s="33"/>
      <c r="L35" s="33"/>
      <c r="M35" s="33"/>
      <c r="N35" s="57">
        <f>0</f>
        <v>0</v>
      </c>
      <c r="O35" s="57"/>
    </row>
    <row r="36" spans="1:15" s="1" customFormat="1" ht="14.1" customHeight="1" x14ac:dyDescent="0.2">
      <c r="A36" s="32" t="s">
        <v>80</v>
      </c>
      <c r="B36" s="32"/>
      <c r="C36" s="32"/>
      <c r="D36" s="32"/>
      <c r="E36" s="32"/>
      <c r="F36" s="32"/>
      <c r="G36" s="17" t="s">
        <v>67</v>
      </c>
      <c r="H36" s="17" t="s">
        <v>81</v>
      </c>
      <c r="I36" s="18">
        <f>498.65</f>
        <v>498.65</v>
      </c>
      <c r="J36" s="33">
        <f>498.65</f>
        <v>498.65</v>
      </c>
      <c r="K36" s="33"/>
      <c r="L36" s="33"/>
      <c r="M36" s="33"/>
      <c r="N36" s="57">
        <f>0</f>
        <v>0</v>
      </c>
      <c r="O36" s="57"/>
    </row>
    <row r="37" spans="1:15" s="1" customFormat="1" ht="14.1" customHeight="1" x14ac:dyDescent="0.2">
      <c r="A37" s="32" t="s">
        <v>82</v>
      </c>
      <c r="B37" s="32"/>
      <c r="C37" s="32"/>
      <c r="D37" s="32"/>
      <c r="E37" s="32"/>
      <c r="F37" s="32"/>
      <c r="G37" s="17" t="s">
        <v>67</v>
      </c>
      <c r="H37" s="17" t="s">
        <v>83</v>
      </c>
      <c r="I37" s="18">
        <f>2000</f>
        <v>2000</v>
      </c>
      <c r="J37" s="33">
        <f>644.63</f>
        <v>644.63</v>
      </c>
      <c r="K37" s="33"/>
      <c r="L37" s="33"/>
      <c r="M37" s="33"/>
      <c r="N37" s="57">
        <f>1355.37</f>
        <v>1355.37</v>
      </c>
      <c r="O37" s="57"/>
    </row>
    <row r="38" spans="1:15" s="1" customFormat="1" ht="14.1" customHeight="1" x14ac:dyDescent="0.2">
      <c r="A38" s="32" t="s">
        <v>84</v>
      </c>
      <c r="B38" s="32"/>
      <c r="C38" s="32"/>
      <c r="D38" s="32"/>
      <c r="E38" s="32"/>
      <c r="F38" s="32"/>
      <c r="G38" s="17" t="s">
        <v>67</v>
      </c>
      <c r="H38" s="17" t="s">
        <v>85</v>
      </c>
      <c r="I38" s="18">
        <f>6624.25</f>
        <v>6624.25</v>
      </c>
      <c r="J38" s="33">
        <f>6624.25</f>
        <v>6624.25</v>
      </c>
      <c r="K38" s="33"/>
      <c r="L38" s="33"/>
      <c r="M38" s="33"/>
      <c r="N38" s="57">
        <f>0</f>
        <v>0</v>
      </c>
      <c r="O38" s="57"/>
    </row>
    <row r="39" spans="1:15" s="1" customFormat="1" ht="14.1" customHeight="1" x14ac:dyDescent="0.2">
      <c r="A39" s="32" t="s">
        <v>86</v>
      </c>
      <c r="B39" s="32"/>
      <c r="C39" s="32"/>
      <c r="D39" s="32"/>
      <c r="E39" s="32"/>
      <c r="F39" s="32"/>
      <c r="G39" s="17" t="s">
        <v>67</v>
      </c>
      <c r="H39" s="17" t="s">
        <v>87</v>
      </c>
      <c r="I39" s="18">
        <f>1000</f>
        <v>1000</v>
      </c>
      <c r="J39" s="35" t="s">
        <v>43</v>
      </c>
      <c r="K39" s="35"/>
      <c r="L39" s="35"/>
      <c r="M39" s="35"/>
      <c r="N39" s="57">
        <f>1000</f>
        <v>1000</v>
      </c>
      <c r="O39" s="57"/>
    </row>
    <row r="40" spans="1:15" s="1" customFormat="1" ht="24" customHeight="1" x14ac:dyDescent="0.2">
      <c r="A40" s="32" t="s">
        <v>76</v>
      </c>
      <c r="B40" s="32"/>
      <c r="C40" s="32"/>
      <c r="D40" s="32"/>
      <c r="E40" s="32"/>
      <c r="F40" s="32"/>
      <c r="G40" s="17" t="s">
        <v>67</v>
      </c>
      <c r="H40" s="17" t="s">
        <v>88</v>
      </c>
      <c r="I40" s="18">
        <f>82551</f>
        <v>82551</v>
      </c>
      <c r="J40" s="33">
        <f>82551</f>
        <v>82551</v>
      </c>
      <c r="K40" s="33"/>
      <c r="L40" s="33"/>
      <c r="M40" s="33"/>
      <c r="N40" s="57">
        <f t="shared" ref="N40:N46" si="0">0</f>
        <v>0</v>
      </c>
      <c r="O40" s="57"/>
    </row>
    <row r="41" spans="1:15" s="1" customFormat="1" ht="14.1" customHeight="1" x14ac:dyDescent="0.2">
      <c r="A41" s="32" t="s">
        <v>68</v>
      </c>
      <c r="B41" s="32"/>
      <c r="C41" s="32"/>
      <c r="D41" s="32"/>
      <c r="E41" s="32"/>
      <c r="F41" s="32"/>
      <c r="G41" s="17" t="s">
        <v>67</v>
      </c>
      <c r="H41" s="17" t="s">
        <v>89</v>
      </c>
      <c r="I41" s="18">
        <f>49346</f>
        <v>49346</v>
      </c>
      <c r="J41" s="33">
        <f>49346</f>
        <v>49346</v>
      </c>
      <c r="K41" s="33"/>
      <c r="L41" s="33"/>
      <c r="M41" s="33"/>
      <c r="N41" s="57">
        <f t="shared" si="0"/>
        <v>0</v>
      </c>
      <c r="O41" s="57"/>
    </row>
    <row r="42" spans="1:15" s="1" customFormat="1" ht="33.950000000000003" customHeight="1" x14ac:dyDescent="0.2">
      <c r="A42" s="32" t="s">
        <v>70</v>
      </c>
      <c r="B42" s="32"/>
      <c r="C42" s="32"/>
      <c r="D42" s="32"/>
      <c r="E42" s="32"/>
      <c r="F42" s="32"/>
      <c r="G42" s="17" t="s">
        <v>67</v>
      </c>
      <c r="H42" s="17" t="s">
        <v>90</v>
      </c>
      <c r="I42" s="18">
        <f>14902</f>
        <v>14902</v>
      </c>
      <c r="J42" s="33">
        <f>14902</f>
        <v>14902</v>
      </c>
      <c r="K42" s="33"/>
      <c r="L42" s="33"/>
      <c r="M42" s="33"/>
      <c r="N42" s="57">
        <f t="shared" si="0"/>
        <v>0</v>
      </c>
      <c r="O42" s="57"/>
    </row>
    <row r="43" spans="1:15" s="1" customFormat="1" ht="14.1" customHeight="1" x14ac:dyDescent="0.2">
      <c r="A43" s="32" t="s">
        <v>72</v>
      </c>
      <c r="B43" s="32"/>
      <c r="C43" s="32"/>
      <c r="D43" s="32"/>
      <c r="E43" s="32"/>
      <c r="F43" s="32"/>
      <c r="G43" s="17" t="s">
        <v>67</v>
      </c>
      <c r="H43" s="17" t="s">
        <v>91</v>
      </c>
      <c r="I43" s="18">
        <f>4258</f>
        <v>4258</v>
      </c>
      <c r="J43" s="33">
        <f>4258</f>
        <v>4258</v>
      </c>
      <c r="K43" s="33"/>
      <c r="L43" s="33"/>
      <c r="M43" s="33"/>
      <c r="N43" s="57">
        <f t="shared" si="0"/>
        <v>0</v>
      </c>
      <c r="O43" s="57"/>
    </row>
    <row r="44" spans="1:15" s="1" customFormat="1" ht="24" customHeight="1" x14ac:dyDescent="0.2">
      <c r="A44" s="32" t="s">
        <v>92</v>
      </c>
      <c r="B44" s="32"/>
      <c r="C44" s="32"/>
      <c r="D44" s="32"/>
      <c r="E44" s="32"/>
      <c r="F44" s="32"/>
      <c r="G44" s="17" t="s">
        <v>67</v>
      </c>
      <c r="H44" s="17" t="s">
        <v>93</v>
      </c>
      <c r="I44" s="18">
        <f>4666</f>
        <v>4666</v>
      </c>
      <c r="J44" s="33">
        <f>4666</f>
        <v>4666</v>
      </c>
      <c r="K44" s="33"/>
      <c r="L44" s="33"/>
      <c r="M44" s="33"/>
      <c r="N44" s="57">
        <f t="shared" si="0"/>
        <v>0</v>
      </c>
      <c r="O44" s="57"/>
    </row>
    <row r="45" spans="1:15" s="1" customFormat="1" ht="24" customHeight="1" x14ac:dyDescent="0.2">
      <c r="A45" s="32" t="s">
        <v>76</v>
      </c>
      <c r="B45" s="32"/>
      <c r="C45" s="32"/>
      <c r="D45" s="32"/>
      <c r="E45" s="32"/>
      <c r="F45" s="32"/>
      <c r="G45" s="17" t="s">
        <v>67</v>
      </c>
      <c r="H45" s="17" t="s">
        <v>94</v>
      </c>
      <c r="I45" s="18">
        <f>3737</f>
        <v>3737</v>
      </c>
      <c r="J45" s="33">
        <f>3737</f>
        <v>3737</v>
      </c>
      <c r="K45" s="33"/>
      <c r="L45" s="33"/>
      <c r="M45" s="33"/>
      <c r="N45" s="57">
        <f t="shared" si="0"/>
        <v>0</v>
      </c>
      <c r="O45" s="57"/>
    </row>
    <row r="46" spans="1:15" s="1" customFormat="1" ht="14.1" customHeight="1" x14ac:dyDescent="0.2">
      <c r="A46" s="32" t="s">
        <v>78</v>
      </c>
      <c r="B46" s="32"/>
      <c r="C46" s="32"/>
      <c r="D46" s="32"/>
      <c r="E46" s="32"/>
      <c r="F46" s="32"/>
      <c r="G46" s="17" t="s">
        <v>67</v>
      </c>
      <c r="H46" s="17" t="s">
        <v>95</v>
      </c>
      <c r="I46" s="18">
        <f>3250</f>
        <v>3250</v>
      </c>
      <c r="J46" s="33">
        <f>3250</f>
        <v>3250</v>
      </c>
      <c r="K46" s="33"/>
      <c r="L46" s="33"/>
      <c r="M46" s="33"/>
      <c r="N46" s="57">
        <f t="shared" si="0"/>
        <v>0</v>
      </c>
      <c r="O46" s="57"/>
    </row>
    <row r="47" spans="1:15" s="1" customFormat="1" ht="14.1" customHeight="1" x14ac:dyDescent="0.2">
      <c r="A47" s="32" t="s">
        <v>86</v>
      </c>
      <c r="B47" s="32"/>
      <c r="C47" s="32"/>
      <c r="D47" s="32"/>
      <c r="E47" s="32"/>
      <c r="F47" s="32"/>
      <c r="G47" s="17" t="s">
        <v>67</v>
      </c>
      <c r="H47" s="17" t="s">
        <v>96</v>
      </c>
      <c r="I47" s="18">
        <f>5000</f>
        <v>5000</v>
      </c>
      <c r="J47" s="35" t="s">
        <v>43</v>
      </c>
      <c r="K47" s="35"/>
      <c r="L47" s="35"/>
      <c r="M47" s="35"/>
      <c r="N47" s="57">
        <f>5000</f>
        <v>5000</v>
      </c>
      <c r="O47" s="57"/>
    </row>
    <row r="48" spans="1:15" s="1" customFormat="1" ht="14.1" customHeight="1" x14ac:dyDescent="0.2">
      <c r="A48" s="32" t="s">
        <v>78</v>
      </c>
      <c r="B48" s="32"/>
      <c r="C48" s="32"/>
      <c r="D48" s="32"/>
      <c r="E48" s="32"/>
      <c r="F48" s="32"/>
      <c r="G48" s="17" t="s">
        <v>67</v>
      </c>
      <c r="H48" s="17" t="s">
        <v>97</v>
      </c>
      <c r="I48" s="18">
        <f>20000</f>
        <v>20000</v>
      </c>
      <c r="J48" s="33">
        <f>3620.05</f>
        <v>3620.05</v>
      </c>
      <c r="K48" s="33"/>
      <c r="L48" s="33"/>
      <c r="M48" s="33"/>
      <c r="N48" s="57">
        <f>16379.95</f>
        <v>16379.95</v>
      </c>
      <c r="O48" s="57"/>
    </row>
    <row r="49" spans="1:15" s="1" customFormat="1" ht="14.1" customHeight="1" x14ac:dyDescent="0.2">
      <c r="A49" s="32" t="s">
        <v>72</v>
      </c>
      <c r="B49" s="32"/>
      <c r="C49" s="32"/>
      <c r="D49" s="32"/>
      <c r="E49" s="32"/>
      <c r="F49" s="32"/>
      <c r="G49" s="17" t="s">
        <v>67</v>
      </c>
      <c r="H49" s="17" t="s">
        <v>98</v>
      </c>
      <c r="I49" s="18">
        <f>241000</f>
        <v>241000</v>
      </c>
      <c r="J49" s="33">
        <f>101217.87</f>
        <v>101217.87</v>
      </c>
      <c r="K49" s="33"/>
      <c r="L49" s="33"/>
      <c r="M49" s="33"/>
      <c r="N49" s="57">
        <f>139782.13</f>
        <v>139782.13</v>
      </c>
      <c r="O49" s="57"/>
    </row>
    <row r="50" spans="1:15" s="1" customFormat="1" ht="14.1" customHeight="1" x14ac:dyDescent="0.2">
      <c r="A50" s="32" t="s">
        <v>78</v>
      </c>
      <c r="B50" s="32"/>
      <c r="C50" s="32"/>
      <c r="D50" s="32"/>
      <c r="E50" s="32"/>
      <c r="F50" s="32"/>
      <c r="G50" s="17" t="s">
        <v>67</v>
      </c>
      <c r="H50" s="17" t="s">
        <v>99</v>
      </c>
      <c r="I50" s="18">
        <f>452000</f>
        <v>452000</v>
      </c>
      <c r="J50" s="33">
        <f>452000</f>
        <v>452000</v>
      </c>
      <c r="K50" s="33"/>
      <c r="L50" s="33"/>
      <c r="M50" s="33"/>
      <c r="N50" s="57">
        <f>0</f>
        <v>0</v>
      </c>
      <c r="O50" s="57"/>
    </row>
    <row r="51" spans="1:15" s="1" customFormat="1" ht="14.1" customHeight="1" x14ac:dyDescent="0.2">
      <c r="A51" s="32" t="s">
        <v>100</v>
      </c>
      <c r="B51" s="32"/>
      <c r="C51" s="32"/>
      <c r="D51" s="32"/>
      <c r="E51" s="32"/>
      <c r="F51" s="32"/>
      <c r="G51" s="17" t="s">
        <v>67</v>
      </c>
      <c r="H51" s="17" t="s">
        <v>101</v>
      </c>
      <c r="I51" s="18">
        <f>4617086</f>
        <v>4617086</v>
      </c>
      <c r="J51" s="33">
        <f>3547489</f>
        <v>3547489</v>
      </c>
      <c r="K51" s="33"/>
      <c r="L51" s="33"/>
      <c r="M51" s="33"/>
      <c r="N51" s="57">
        <f>1069597</f>
        <v>1069597</v>
      </c>
      <c r="O51" s="57"/>
    </row>
    <row r="52" spans="1:15" s="1" customFormat="1" ht="15" customHeight="1" x14ac:dyDescent="0.2">
      <c r="A52" s="50" t="s">
        <v>102</v>
      </c>
      <c r="B52" s="50"/>
      <c r="C52" s="50"/>
      <c r="D52" s="50"/>
      <c r="E52" s="50"/>
      <c r="F52" s="50"/>
      <c r="G52" s="19" t="s">
        <v>103</v>
      </c>
      <c r="H52" s="19" t="s">
        <v>38</v>
      </c>
      <c r="I52" s="20">
        <f>-6624.25</f>
        <v>-6624.25</v>
      </c>
      <c r="J52" s="51">
        <f>187372.05</f>
        <v>187372.05</v>
      </c>
      <c r="K52" s="51"/>
      <c r="L52" s="51"/>
      <c r="M52" s="51"/>
      <c r="N52" s="52" t="s">
        <v>38</v>
      </c>
      <c r="O52" s="52"/>
    </row>
    <row r="53" spans="1:15" s="1" customFormat="1" ht="14.1" customHeight="1" x14ac:dyDescent="0.2">
      <c r="A53" s="29" t="s">
        <v>18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1:15" s="1" customFormat="1" ht="14.1" customHeight="1" x14ac:dyDescent="0.2">
      <c r="A54" s="53" t="s">
        <v>104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</row>
    <row r="55" spans="1:15" s="1" customFormat="1" ht="45.95" customHeight="1" x14ac:dyDescent="0.2">
      <c r="A55" s="54" t="s">
        <v>24</v>
      </c>
      <c r="B55" s="54"/>
      <c r="C55" s="54"/>
      <c r="D55" s="54"/>
      <c r="E55" s="54"/>
      <c r="F55" s="54"/>
      <c r="G55" s="8" t="s">
        <v>25</v>
      </c>
      <c r="H55" s="8" t="s">
        <v>105</v>
      </c>
      <c r="I55" s="9" t="s">
        <v>27</v>
      </c>
      <c r="J55" s="55" t="s">
        <v>28</v>
      </c>
      <c r="K55" s="55"/>
      <c r="L55" s="55"/>
      <c r="M55" s="55"/>
      <c r="N55" s="56" t="s">
        <v>29</v>
      </c>
      <c r="O55" s="56"/>
    </row>
    <row r="56" spans="1:15" s="1" customFormat="1" ht="12.95" customHeight="1" x14ac:dyDescent="0.2">
      <c r="A56" s="44" t="s">
        <v>30</v>
      </c>
      <c r="B56" s="44"/>
      <c r="C56" s="44"/>
      <c r="D56" s="44"/>
      <c r="E56" s="44"/>
      <c r="F56" s="44"/>
      <c r="G56" s="10" t="s">
        <v>31</v>
      </c>
      <c r="H56" s="10" t="s">
        <v>32</v>
      </c>
      <c r="I56" s="11" t="s">
        <v>33</v>
      </c>
      <c r="J56" s="45" t="s">
        <v>34</v>
      </c>
      <c r="K56" s="45"/>
      <c r="L56" s="45"/>
      <c r="M56" s="45"/>
      <c r="N56" s="46" t="s">
        <v>35</v>
      </c>
      <c r="O56" s="46"/>
    </row>
    <row r="57" spans="1:15" s="1" customFormat="1" ht="14.1" customHeight="1" x14ac:dyDescent="0.2">
      <c r="A57" s="47" t="s">
        <v>106</v>
      </c>
      <c r="B57" s="47"/>
      <c r="C57" s="47"/>
      <c r="D57" s="47"/>
      <c r="E57" s="47"/>
      <c r="F57" s="47"/>
      <c r="G57" s="12" t="s">
        <v>107</v>
      </c>
      <c r="H57" s="12" t="s">
        <v>38</v>
      </c>
      <c r="I57" s="21">
        <f>6624.25</f>
        <v>6624.25</v>
      </c>
      <c r="J57" s="48">
        <f>-187372.05</f>
        <v>-187372.05</v>
      </c>
      <c r="K57" s="48"/>
      <c r="L57" s="48"/>
      <c r="M57" s="48"/>
      <c r="N57" s="49" t="s">
        <v>38</v>
      </c>
      <c r="O57" s="49"/>
    </row>
    <row r="58" spans="1:15" s="1" customFormat="1" ht="14.1" customHeight="1" x14ac:dyDescent="0.2">
      <c r="A58" s="39" t="s">
        <v>108</v>
      </c>
      <c r="B58" s="39"/>
      <c r="C58" s="39"/>
      <c r="D58" s="39"/>
      <c r="E58" s="39"/>
      <c r="F58" s="39"/>
      <c r="G58" s="22" t="s">
        <v>18</v>
      </c>
      <c r="H58" s="22" t="s">
        <v>18</v>
      </c>
      <c r="I58" s="23" t="s">
        <v>18</v>
      </c>
      <c r="J58" s="40" t="s">
        <v>18</v>
      </c>
      <c r="K58" s="40"/>
      <c r="L58" s="40"/>
      <c r="M58" s="40"/>
      <c r="N58" s="38" t="s">
        <v>18</v>
      </c>
      <c r="O58" s="38"/>
    </row>
    <row r="59" spans="1:15" s="1" customFormat="1" ht="14.1" customHeight="1" x14ac:dyDescent="0.2">
      <c r="A59" s="41" t="s">
        <v>109</v>
      </c>
      <c r="B59" s="41"/>
      <c r="C59" s="41"/>
      <c r="D59" s="41"/>
      <c r="E59" s="41"/>
      <c r="F59" s="41"/>
      <c r="G59" s="24" t="s">
        <v>110</v>
      </c>
      <c r="H59" s="14" t="s">
        <v>38</v>
      </c>
      <c r="I59" s="25" t="s">
        <v>43</v>
      </c>
      <c r="J59" s="42" t="s">
        <v>43</v>
      </c>
      <c r="K59" s="42"/>
      <c r="L59" s="42"/>
      <c r="M59" s="42"/>
      <c r="N59" s="43" t="s">
        <v>43</v>
      </c>
      <c r="O59" s="43"/>
    </row>
    <row r="60" spans="1:15" s="1" customFormat="1" ht="14.1" customHeight="1" x14ac:dyDescent="0.2">
      <c r="A60" s="32" t="s">
        <v>18</v>
      </c>
      <c r="B60" s="32"/>
      <c r="C60" s="32"/>
      <c r="D60" s="32"/>
      <c r="E60" s="32"/>
      <c r="F60" s="32"/>
      <c r="G60" s="17" t="s">
        <v>110</v>
      </c>
      <c r="H60" s="17" t="s">
        <v>18</v>
      </c>
      <c r="I60" s="26" t="s">
        <v>43</v>
      </c>
      <c r="J60" s="35" t="s">
        <v>43</v>
      </c>
      <c r="K60" s="35"/>
      <c r="L60" s="35"/>
      <c r="M60" s="35"/>
      <c r="N60" s="36" t="s">
        <v>43</v>
      </c>
      <c r="O60" s="36"/>
    </row>
    <row r="61" spans="1:15" s="1" customFormat="1" ht="14.1" customHeight="1" x14ac:dyDescent="0.2">
      <c r="A61" s="32" t="s">
        <v>111</v>
      </c>
      <c r="B61" s="32"/>
      <c r="C61" s="32"/>
      <c r="D61" s="32"/>
      <c r="E61" s="32"/>
      <c r="F61" s="32"/>
      <c r="G61" s="22" t="s">
        <v>112</v>
      </c>
      <c r="H61" s="22" t="s">
        <v>38</v>
      </c>
      <c r="I61" s="23" t="s">
        <v>43</v>
      </c>
      <c r="J61" s="35" t="s">
        <v>43</v>
      </c>
      <c r="K61" s="35"/>
      <c r="L61" s="35"/>
      <c r="M61" s="35"/>
      <c r="N61" s="38" t="s">
        <v>43</v>
      </c>
      <c r="O61" s="38"/>
    </row>
    <row r="62" spans="1:15" s="1" customFormat="1" ht="14.1" customHeight="1" x14ac:dyDescent="0.2">
      <c r="A62" s="32" t="s">
        <v>18</v>
      </c>
      <c r="B62" s="32"/>
      <c r="C62" s="32"/>
      <c r="D62" s="32"/>
      <c r="E62" s="32"/>
      <c r="F62" s="32"/>
      <c r="G62" s="17" t="s">
        <v>112</v>
      </c>
      <c r="H62" s="17" t="s">
        <v>18</v>
      </c>
      <c r="I62" s="26" t="s">
        <v>43</v>
      </c>
      <c r="J62" s="35" t="s">
        <v>43</v>
      </c>
      <c r="K62" s="35"/>
      <c r="L62" s="35"/>
      <c r="M62" s="35"/>
      <c r="N62" s="36" t="s">
        <v>43</v>
      </c>
      <c r="O62" s="36"/>
    </row>
    <row r="63" spans="1:15" s="1" customFormat="1" ht="14.1" customHeight="1" x14ac:dyDescent="0.2">
      <c r="A63" s="32" t="s">
        <v>113</v>
      </c>
      <c r="B63" s="32"/>
      <c r="C63" s="32"/>
      <c r="D63" s="32"/>
      <c r="E63" s="32"/>
      <c r="F63" s="32"/>
      <c r="G63" s="17" t="s">
        <v>114</v>
      </c>
      <c r="H63" s="17" t="s">
        <v>115</v>
      </c>
      <c r="I63" s="27">
        <f>6624.25</f>
        <v>6624.25</v>
      </c>
      <c r="J63" s="33">
        <f>-187372.05</f>
        <v>-187372.05</v>
      </c>
      <c r="K63" s="33"/>
      <c r="L63" s="33"/>
      <c r="M63" s="33"/>
      <c r="N63" s="37">
        <f>193996.3</f>
        <v>193996.3</v>
      </c>
      <c r="O63" s="37"/>
    </row>
    <row r="64" spans="1:15" s="1" customFormat="1" ht="14.1" customHeight="1" x14ac:dyDescent="0.2">
      <c r="A64" s="32" t="s">
        <v>116</v>
      </c>
      <c r="B64" s="32"/>
      <c r="C64" s="32"/>
      <c r="D64" s="32"/>
      <c r="E64" s="32"/>
      <c r="F64" s="32"/>
      <c r="G64" s="17" t="s">
        <v>117</v>
      </c>
      <c r="H64" s="17" t="s">
        <v>118</v>
      </c>
      <c r="I64" s="27">
        <f>-8147274</f>
        <v>-8147274</v>
      </c>
      <c r="J64" s="33">
        <f>-7052054.85</f>
        <v>-7052054.8499999996</v>
      </c>
      <c r="K64" s="33"/>
      <c r="L64" s="33"/>
      <c r="M64" s="33"/>
      <c r="N64" s="34" t="s">
        <v>38</v>
      </c>
      <c r="O64" s="34"/>
    </row>
    <row r="65" spans="1:15" s="1" customFormat="1" ht="14.1" customHeight="1" x14ac:dyDescent="0.2">
      <c r="A65" s="32" t="s">
        <v>119</v>
      </c>
      <c r="B65" s="32"/>
      <c r="C65" s="32"/>
      <c r="D65" s="32"/>
      <c r="E65" s="32"/>
      <c r="F65" s="32"/>
      <c r="G65" s="17" t="s">
        <v>120</v>
      </c>
      <c r="H65" s="17" t="s">
        <v>121</v>
      </c>
      <c r="I65" s="27">
        <f>8153898.25</f>
        <v>8153898.25</v>
      </c>
      <c r="J65" s="33">
        <f>6864682.8</f>
        <v>6864682.7999999998</v>
      </c>
      <c r="K65" s="33"/>
      <c r="L65" s="33"/>
      <c r="M65" s="33"/>
      <c r="N65" s="34" t="s">
        <v>38</v>
      </c>
      <c r="O65" s="34"/>
    </row>
    <row r="66" spans="1:15" s="1" customFormat="1" ht="14.1" customHeight="1" x14ac:dyDescent="0.2">
      <c r="A66" s="28" t="s">
        <v>18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s="1" customFormat="1" ht="15.95" customHeight="1" x14ac:dyDescent="0.2">
      <c r="A67" s="29" t="s">
        <v>18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s="1" customFormat="1" ht="14.1" customHeight="1" x14ac:dyDescent="0.2">
      <c r="A68" s="30" t="s">
        <v>122</v>
      </c>
      <c r="B68" s="30"/>
      <c r="C68" s="30"/>
      <c r="D68" s="30"/>
      <c r="E68" s="30"/>
      <c r="F68" s="29" t="s">
        <v>18</v>
      </c>
      <c r="G68" s="29"/>
      <c r="H68" s="29"/>
      <c r="I68" s="29"/>
      <c r="J68" s="29"/>
      <c r="K68" s="29"/>
      <c r="L68" s="29"/>
      <c r="M68" s="29"/>
      <c r="N68" s="29"/>
      <c r="O68" s="29"/>
    </row>
    <row r="69" spans="1:15" s="1" customFormat="1" ht="14.1" customHeight="1" x14ac:dyDescent="0.2">
      <c r="A69" s="31" t="s">
        <v>123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</sheetData>
  <mergeCells count="181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F22"/>
    <mergeCell ref="J22:M22"/>
    <mergeCell ref="N22:O22"/>
    <mergeCell ref="A23:F23"/>
    <mergeCell ref="J23:M23"/>
    <mergeCell ref="N23:O23"/>
    <mergeCell ref="A24:F24"/>
    <mergeCell ref="J24:M24"/>
    <mergeCell ref="N24:O24"/>
    <mergeCell ref="A25:O25"/>
    <mergeCell ref="A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F44"/>
    <mergeCell ref="J44:M44"/>
    <mergeCell ref="N44:O44"/>
    <mergeCell ref="A45:F45"/>
    <mergeCell ref="J45:M45"/>
    <mergeCell ref="N45:O45"/>
    <mergeCell ref="A46:F46"/>
    <mergeCell ref="J46:M46"/>
    <mergeCell ref="N46:O46"/>
    <mergeCell ref="A47:F47"/>
    <mergeCell ref="J47:M47"/>
    <mergeCell ref="N47:O47"/>
    <mergeCell ref="A48:F48"/>
    <mergeCell ref="J48:M48"/>
    <mergeCell ref="N48:O48"/>
    <mergeCell ref="A49:F49"/>
    <mergeCell ref="J49:M49"/>
    <mergeCell ref="N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O53"/>
    <mergeCell ref="A54:O54"/>
    <mergeCell ref="A55:F55"/>
    <mergeCell ref="J55:M55"/>
    <mergeCell ref="N55:O55"/>
    <mergeCell ref="A56:F56"/>
    <mergeCell ref="J56:M56"/>
    <mergeCell ref="N56:O56"/>
    <mergeCell ref="A57:F57"/>
    <mergeCell ref="J57:M57"/>
    <mergeCell ref="N57:O57"/>
    <mergeCell ref="A58:F58"/>
    <mergeCell ref="J58:M58"/>
    <mergeCell ref="N58:O58"/>
    <mergeCell ref="A59:F59"/>
    <mergeCell ref="J59:M59"/>
    <mergeCell ref="N59:O59"/>
    <mergeCell ref="A60:F60"/>
    <mergeCell ref="J60:M60"/>
    <mergeCell ref="N60:O60"/>
    <mergeCell ref="A61:F61"/>
    <mergeCell ref="J61:M61"/>
    <mergeCell ref="N61:O61"/>
    <mergeCell ref="N65:O65"/>
    <mergeCell ref="A62:F62"/>
    <mergeCell ref="J62:M62"/>
    <mergeCell ref="N62:O62"/>
    <mergeCell ref="A63:F63"/>
    <mergeCell ref="J63:M63"/>
    <mergeCell ref="N63:O63"/>
    <mergeCell ref="A66:O66"/>
    <mergeCell ref="A67:O67"/>
    <mergeCell ref="A68:E68"/>
    <mergeCell ref="F68:O68"/>
    <mergeCell ref="A69:O69"/>
    <mergeCell ref="A64:F64"/>
    <mergeCell ref="J64:M64"/>
    <mergeCell ref="N64:O64"/>
    <mergeCell ref="A65:F65"/>
    <mergeCell ref="J65:M65"/>
  </mergeCells>
  <pageMargins left="0.39370078740157483" right="0" top="0.39370078740157483" bottom="0" header="0.5" footer="0.5"/>
  <pageSetup paperSize="9" firstPageNumber="4294967295" orientation="landscape" verticalDpi="0" r:id="rId1"/>
  <headerFooter alignWithMargins="0">
    <oddFooter>&amp;CСтраница &amp;С из &amp;К</oddFooter>
  </headerFooter>
  <rowBreaks count="2" manualBreakCount="2">
    <brk id="25" max="16383" man="1"/>
    <brk id="53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Huseyn</dc:creator>
  <cp:lastModifiedBy>Беслан</cp:lastModifiedBy>
  <cp:lastPrinted>2022-02-15T09:31:04Z</cp:lastPrinted>
  <dcterms:created xsi:type="dcterms:W3CDTF">2022-02-15T09:31:37Z</dcterms:created>
  <dcterms:modified xsi:type="dcterms:W3CDTF">2022-02-15T09:32:29Z</dcterms:modified>
</cp:coreProperties>
</file>